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60MoveData\Users\Administrator\Desktop\"/>
    </mc:Choice>
  </mc:AlternateContent>
  <bookViews>
    <workbookView xWindow="1785" yWindow="3930" windowWidth="13815" windowHeight="6135"/>
  </bookViews>
  <sheets>
    <sheet name="泵基础受力计算表" sheetId="4" r:id="rId1"/>
    <sheet name="Sheet1" sheetId="5" state="hidden" r:id="rId2"/>
  </sheets>
  <definedNames>
    <definedName name="PXJ">Sheet1!$A$40:$B$42</definedName>
  </definedNames>
  <calcPr calcId="152511"/>
</workbook>
</file>

<file path=xl/calcChain.xml><?xml version="1.0" encoding="utf-8"?>
<calcChain xmlns="http://schemas.openxmlformats.org/spreadsheetml/2006/main">
  <c r="D37" i="5" l="1"/>
  <c r="D36" i="5"/>
  <c r="H37" i="5"/>
  <c r="H36" i="5"/>
  <c r="G37" i="5"/>
  <c r="G36" i="5"/>
  <c r="E36" i="5"/>
  <c r="E37" i="5"/>
  <c r="B37" i="5"/>
  <c r="B36" i="5"/>
  <c r="A37" i="5"/>
  <c r="A36" i="5"/>
  <c r="C36" i="5"/>
  <c r="C37" i="5"/>
  <c r="B40" i="5"/>
  <c r="A35" i="5"/>
  <c r="D13" i="4"/>
  <c r="D14" i="4"/>
  <c r="D12" i="4"/>
  <c r="F36" i="5"/>
  <c r="F37" i="5"/>
  <c r="B41" i="5"/>
  <c r="I36" i="5"/>
  <c r="I37" i="5"/>
  <c r="B42" i="5"/>
  <c r="D11" i="4"/>
  <c r="D15" i="4"/>
</calcChain>
</file>

<file path=xl/comments1.xml><?xml version="1.0" encoding="utf-8"?>
<comments xmlns="http://schemas.openxmlformats.org/spreadsheetml/2006/main">
  <authors>
    <author xml:space="preserve"> 机泵人</author>
  </authors>
  <commentList>
    <comment ref="E11" authorId="0" shapeId="0">
      <text>
        <r>
          <rPr>
            <b/>
            <sz val="9"/>
            <color indexed="81"/>
            <rFont val="宋体"/>
            <charset val="134"/>
          </rPr>
          <t xml:space="preserve"> 机泵人:</t>
        </r>
        <r>
          <rPr>
            <sz val="9"/>
            <color indexed="81"/>
            <rFont val="宋体"/>
            <charset val="134"/>
          </rPr>
          <t xml:space="preserve">
请输入已知的转子质量偏心距
</t>
        </r>
      </text>
    </comment>
  </commentList>
</comments>
</file>

<file path=xl/sharedStrings.xml><?xml version="1.0" encoding="utf-8"?>
<sst xmlns="http://schemas.openxmlformats.org/spreadsheetml/2006/main" count="43" uniqueCount="35">
  <si>
    <t>单边螺栓数量</t>
    <phoneticPr fontId="1" type="noConversion"/>
  </si>
  <si>
    <t>公式：</t>
    <phoneticPr fontId="1" type="noConversion"/>
  </si>
  <si>
    <t>式中 L—螺栓跨矩（m），式中除2 表示单边两边螺栓受力矩M 作用，若螺栓数不是2 则不能除2。一般情况下泵设计地脚螺栓都是对称布置共4 支，单边两支。</t>
    <phoneticPr fontId="1" type="noConversion"/>
  </si>
  <si>
    <t>式中 M—转矩（N.m），W—泵轴功率（Kw），n—转速（r/min）</t>
    <phoneticPr fontId="1" type="noConversion"/>
  </si>
  <si>
    <t>kg</t>
    <phoneticPr fontId="1" type="noConversion"/>
  </si>
  <si>
    <t>泵轴功率W</t>
    <phoneticPr fontId="1" type="noConversion"/>
  </si>
  <si>
    <t>转速n</t>
    <phoneticPr fontId="1" type="noConversion"/>
  </si>
  <si>
    <t>螺栓跨距L</t>
    <phoneticPr fontId="1" type="noConversion"/>
  </si>
  <si>
    <t>KW</t>
    <phoneticPr fontId="1" type="noConversion"/>
  </si>
  <si>
    <t>r/min</t>
    <phoneticPr fontId="1" type="noConversion"/>
  </si>
  <si>
    <t>m</t>
    <phoneticPr fontId="1" type="noConversion"/>
  </si>
  <si>
    <t>转子总量m</t>
    <phoneticPr fontId="1" type="noConversion"/>
  </si>
  <si>
    <t>转子质量偏心距e</t>
    <phoneticPr fontId="1" type="noConversion"/>
  </si>
  <si>
    <t xml:space="preserve">地脚螺栓总量Z </t>
    <phoneticPr fontId="1" type="noConversion"/>
  </si>
  <si>
    <t>N</t>
  </si>
  <si>
    <t>N.m</t>
  </si>
  <si>
    <t>转矩M</t>
    <phoneticPr fontId="1" type="noConversion"/>
  </si>
  <si>
    <t>动平衡级别</t>
    <phoneticPr fontId="1" type="noConversion"/>
  </si>
  <si>
    <r>
      <t>泵自重P</t>
    </r>
    <r>
      <rPr>
        <vertAlign val="subscript"/>
        <sz val="10"/>
        <color indexed="8"/>
        <rFont val="宋体"/>
        <charset val="134"/>
      </rPr>
      <t>W</t>
    </r>
    <phoneticPr fontId="1" type="noConversion"/>
  </si>
  <si>
    <r>
      <t>静载荷F</t>
    </r>
    <r>
      <rPr>
        <vertAlign val="subscript"/>
        <sz val="10"/>
        <color indexed="8"/>
        <rFont val="宋体"/>
        <charset val="134"/>
      </rPr>
      <t>W</t>
    </r>
    <phoneticPr fontId="1" type="noConversion"/>
  </si>
  <si>
    <r>
      <t>式中 Z—地脚螺栓数    P</t>
    </r>
    <r>
      <rPr>
        <vertAlign val="subscript"/>
        <sz val="10"/>
        <color indexed="8"/>
        <rFont val="宋体"/>
        <charset val="134"/>
      </rPr>
      <t>W</t>
    </r>
    <r>
      <rPr>
        <sz val="10"/>
        <color indexed="8"/>
        <rFont val="宋体"/>
        <charset val="134"/>
      </rPr>
      <t>—泵自重（N）</t>
    </r>
    <phoneticPr fontId="1" type="noConversion"/>
  </si>
  <si>
    <r>
      <t>作用在地脚螺栓上的力矩F</t>
    </r>
    <r>
      <rPr>
        <vertAlign val="subscript"/>
        <sz val="10"/>
        <color indexed="8"/>
        <rFont val="宋体"/>
        <charset val="134"/>
      </rPr>
      <t>M</t>
    </r>
    <phoneticPr fontId="1" type="noConversion"/>
  </si>
  <si>
    <r>
      <t>作用在地脚螺栓上的动载F</t>
    </r>
    <r>
      <rPr>
        <vertAlign val="subscript"/>
        <sz val="10"/>
        <color indexed="8"/>
        <rFont val="宋体"/>
        <charset val="134"/>
      </rPr>
      <t>d</t>
    </r>
    <phoneticPr fontId="1" type="noConversion"/>
  </si>
  <si>
    <t>G6.3</t>
  </si>
  <si>
    <r>
      <t>G</t>
    </r>
    <r>
      <rPr>
        <sz val="11"/>
        <color indexed="8"/>
        <rFont val="宋体"/>
        <charset val="134"/>
      </rPr>
      <t>1.0</t>
    </r>
    <phoneticPr fontId="4" type="noConversion"/>
  </si>
  <si>
    <r>
      <t>G</t>
    </r>
    <r>
      <rPr>
        <sz val="11"/>
        <color indexed="8"/>
        <rFont val="宋体"/>
        <charset val="134"/>
      </rPr>
      <t>2.5</t>
    </r>
    <phoneticPr fontId="4" type="noConversion"/>
  </si>
  <si>
    <t>G6.3</t>
    <phoneticPr fontId="4" type="noConversion"/>
  </si>
  <si>
    <r>
      <t>欢迎关注</t>
    </r>
    <r>
      <rPr>
        <sz val="10"/>
        <color indexed="10"/>
        <rFont val="宋体"/>
        <charset val="134"/>
      </rPr>
      <t>机泵人</t>
    </r>
    <r>
      <rPr>
        <sz val="10"/>
        <color indexed="8"/>
        <rFont val="宋体"/>
        <charset val="134"/>
      </rPr>
      <t>公众号,获取更多精彩内容</t>
    </r>
    <phoneticPr fontId="1" type="noConversion"/>
  </si>
  <si>
    <r>
      <t>如有疑问,</t>
    </r>
    <r>
      <rPr>
        <sz val="11"/>
        <color indexed="8"/>
        <rFont val="宋体"/>
        <charset val="134"/>
      </rPr>
      <t>可</t>
    </r>
    <r>
      <rPr>
        <sz val="11"/>
        <color theme="1"/>
        <rFont val="宋体"/>
        <charset val="134"/>
        <scheme val="minor"/>
      </rPr>
      <t>联系</t>
    </r>
    <r>
      <rPr>
        <sz val="11"/>
        <color indexed="8"/>
        <rFont val="宋体"/>
        <charset val="134"/>
      </rPr>
      <t>机泵人,机泵人</t>
    </r>
    <r>
      <rPr>
        <sz val="11"/>
        <color theme="1"/>
        <rFont val="宋体"/>
        <charset val="134"/>
        <scheme val="minor"/>
      </rPr>
      <t>微信号</t>
    </r>
    <r>
      <rPr>
        <sz val="11"/>
        <color indexed="8"/>
        <rFont val="宋体"/>
        <charset val="134"/>
      </rPr>
      <t>;</t>
    </r>
    <r>
      <rPr>
        <sz val="11"/>
        <color theme="1"/>
        <rFont val="宋体"/>
        <charset val="134"/>
        <scheme val="minor"/>
      </rPr>
      <t>71672618</t>
    </r>
    <phoneticPr fontId="1" type="noConversion"/>
  </si>
  <si>
    <t>使用说明:绿色区域为输入区域，动平衡级别是下拉菜单，其它均为自动计算区</t>
    <phoneticPr fontId="1" type="noConversion"/>
  </si>
  <si>
    <t>泵基础受力计算</t>
    <phoneticPr fontId="1" type="noConversion"/>
  </si>
  <si>
    <t>1、如果知道转子质量偏心距可在D11输入,
2、如果不知道转子质量偏心距，D11为空，软件将参考ISO1940-1-2003标准附图A-2(见右图),根据泵的转速及动平衡等级自动计算</t>
    <phoneticPr fontId="1" type="noConversion"/>
  </si>
  <si>
    <t>1、</t>
    <phoneticPr fontId="1" type="noConversion"/>
  </si>
  <si>
    <t>2、</t>
    <phoneticPr fontId="1" type="noConversion"/>
  </si>
  <si>
    <r>
      <t>参考资料:</t>
    </r>
    <r>
      <rPr>
        <sz val="11"/>
        <color indexed="8"/>
        <rFont val="宋体"/>
        <charset val="134"/>
      </rPr>
      <t>1、</t>
    </r>
    <r>
      <rPr>
        <sz val="11"/>
        <color theme="1"/>
        <rFont val="宋体"/>
        <charset val="134"/>
        <scheme val="minor"/>
      </rPr>
      <t>产品设计规程汇编-沈阳水泵厂-1990，</t>
    </r>
    <r>
      <rPr>
        <sz val="11"/>
        <color indexed="8"/>
        <rFont val="宋体"/>
        <charset val="134"/>
      </rPr>
      <t>2、ISO1940-1-2003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</si>
</sst>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77" formatCode="0.00_ "/>
    <numFmt numFmtId="180" formatCode="0.0000000_ "/>
    <numFmt numFmtId="193" formatCode=";;;"/>
  </numFmts>
  <fonts count="19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</font>
    <font>
      <vertAlign val="subscript"/>
      <sz val="10"/>
      <color indexed="8"/>
      <name val="宋体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0"/>
      <color indexed="10"/>
      <name val="宋体"/>
      <charset val="134"/>
    </font>
    <font>
      <sz val="9"/>
      <color indexed="81"/>
      <name val="宋体"/>
      <charset val="134"/>
    </font>
    <font>
      <b/>
      <sz val="9"/>
      <color indexed="8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theme="10"/>
      <name val="宋体"/>
      <charset val="134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u/>
      <sz val="12"/>
      <color theme="10"/>
      <name val="Arial Unicode MS"/>
      <family val="2"/>
      <charset val="134"/>
    </font>
    <font>
      <b/>
      <sz val="2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43" fontId="1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13" fillId="0" borderId="1" xfId="0" applyFont="1" applyBorder="1" applyProtection="1">
      <alignment vertical="center"/>
      <protection hidden="1"/>
    </xf>
    <xf numFmtId="177" fontId="13" fillId="0" borderId="1" xfId="2" applyNumberFormat="1" applyFont="1" applyFill="1" applyBorder="1" applyAlignment="1" applyProtection="1">
      <alignment horizontal="center" vertical="center"/>
      <protection hidden="1"/>
    </xf>
    <xf numFmtId="0" fontId="13" fillId="0" borderId="2" xfId="0" applyFont="1" applyBorder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4" xfId="0" applyFont="1" applyBorder="1" applyAlignment="1" applyProtection="1">
      <alignment vertical="center"/>
      <protection hidden="1"/>
    </xf>
    <xf numFmtId="180" fontId="13" fillId="0" borderId="1" xfId="2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>
      <alignment vertical="center"/>
      <protection hidden="1"/>
    </xf>
    <xf numFmtId="193" fontId="0" fillId="0" borderId="0" xfId="0" applyNumberFormat="1" applyProtection="1">
      <alignment vertical="center"/>
      <protection locked="0"/>
    </xf>
    <xf numFmtId="193" fontId="0" fillId="0" borderId="0" xfId="0" applyNumberFormat="1">
      <alignment vertical="center"/>
    </xf>
    <xf numFmtId="193" fontId="0" fillId="0" borderId="0" xfId="0" applyNumberFormat="1" applyFont="1">
      <alignment vertical="center"/>
    </xf>
    <xf numFmtId="0" fontId="13" fillId="0" borderId="5" xfId="0" applyFont="1" applyBorder="1" applyAlignment="1" applyProtection="1">
      <alignment vertical="center"/>
      <protection hidden="1"/>
    </xf>
    <xf numFmtId="0" fontId="13" fillId="0" borderId="6" xfId="0" applyFont="1" applyBorder="1" applyAlignment="1" applyProtection="1">
      <alignment vertical="center"/>
      <protection hidden="1"/>
    </xf>
    <xf numFmtId="0" fontId="13" fillId="0" borderId="7" xfId="0" applyFont="1" applyBorder="1" applyAlignment="1" applyProtection="1">
      <alignment horizontal="right" vertical="center"/>
      <protection hidden="1"/>
    </xf>
    <xf numFmtId="0" fontId="13" fillId="0" borderId="8" xfId="0" applyFont="1" applyBorder="1" applyAlignment="1" applyProtection="1">
      <alignment vertical="center" wrapText="1"/>
      <protection hidden="1"/>
    </xf>
    <xf numFmtId="177" fontId="13" fillId="0" borderId="9" xfId="2" applyNumberFormat="1" applyFont="1" applyFill="1" applyBorder="1" applyAlignment="1" applyProtection="1">
      <alignment horizontal="center" vertical="center"/>
      <protection hidden="1"/>
    </xf>
    <xf numFmtId="0" fontId="13" fillId="0" borderId="9" xfId="0" applyFont="1" applyBorder="1" applyProtection="1">
      <alignment vertical="center"/>
      <protection hidden="1"/>
    </xf>
    <xf numFmtId="0" fontId="13" fillId="0" borderId="10" xfId="0" applyFont="1" applyBorder="1" applyAlignment="1" applyProtection="1">
      <alignment vertical="center" wrapText="1"/>
      <protection hidden="1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left" vertical="top" wrapText="1"/>
      <protection hidden="1"/>
    </xf>
    <xf numFmtId="0" fontId="13" fillId="0" borderId="16" xfId="0" applyFont="1" applyBorder="1" applyProtection="1">
      <alignment vertical="center"/>
      <protection hidden="1"/>
    </xf>
    <xf numFmtId="0" fontId="13" fillId="0" borderId="16" xfId="0" applyFont="1" applyFill="1" applyBorder="1" applyProtection="1">
      <alignment vertical="center"/>
      <protection hidden="1"/>
    </xf>
    <xf numFmtId="0" fontId="13" fillId="0" borderId="17" xfId="0" applyFont="1" applyFill="1" applyBorder="1" applyProtection="1">
      <alignment vertical="center"/>
      <protection hidden="1"/>
    </xf>
    <xf numFmtId="0" fontId="13" fillId="0" borderId="16" xfId="0" applyFont="1" applyBorder="1" applyAlignment="1" applyProtection="1">
      <alignment vertical="center" wrapText="1"/>
      <protection hidden="1"/>
    </xf>
    <xf numFmtId="0" fontId="13" fillId="0" borderId="18" xfId="0" applyFont="1" applyBorder="1" applyAlignment="1" applyProtection="1">
      <alignment vertical="center" wrapText="1"/>
      <protection hidden="1"/>
    </xf>
    <xf numFmtId="0" fontId="0" fillId="0" borderId="19" xfId="0" applyBorder="1" applyProtection="1">
      <alignment vertical="center"/>
      <protection hidden="1"/>
    </xf>
    <xf numFmtId="0" fontId="0" fillId="0" borderId="20" xfId="0" applyBorder="1" applyProtection="1">
      <alignment vertical="center"/>
      <protection hidden="1"/>
    </xf>
    <xf numFmtId="0" fontId="0" fillId="0" borderId="14" xfId="0" applyFont="1" applyBorder="1" applyProtection="1">
      <alignment vertical="center"/>
      <protection hidden="1"/>
    </xf>
    <xf numFmtId="0" fontId="0" fillId="0" borderId="14" xfId="0" applyBorder="1" applyProtection="1">
      <alignment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0" fillId="0" borderId="0" xfId="0" applyFont="1" applyBorder="1" applyProtection="1">
      <alignment vertical="center"/>
      <protection hidden="1"/>
    </xf>
    <xf numFmtId="0" fontId="0" fillId="0" borderId="14" xfId="0" applyFont="1" applyFill="1" applyBorder="1" applyProtection="1">
      <alignment vertical="center"/>
      <protection hidden="1"/>
    </xf>
    <xf numFmtId="0" fontId="16" fillId="0" borderId="0" xfId="1" applyFont="1" applyAlignment="1" applyProtection="1">
      <alignment vertical="center"/>
      <protection hidden="1"/>
    </xf>
    <xf numFmtId="0" fontId="15" fillId="0" borderId="11" xfId="0" applyFont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15" fillId="0" borderId="7" xfId="0" applyFont="1" applyBorder="1" applyAlignment="1" applyProtection="1">
      <alignment horizontal="center" vertical="center"/>
      <protection hidden="1"/>
    </xf>
    <xf numFmtId="0" fontId="17" fillId="0" borderId="13" xfId="0" applyFont="1" applyBorder="1" applyAlignment="1" applyProtection="1">
      <alignment horizontal="center" vertical="center"/>
      <protection hidden="1"/>
    </xf>
    <xf numFmtId="0" fontId="17" fillId="0" borderId="14" xfId="0" applyFont="1" applyBorder="1" applyAlignment="1" applyProtection="1">
      <alignment horizontal="center" vertical="center"/>
      <protection hidden="1"/>
    </xf>
    <xf numFmtId="0" fontId="17" fillId="0" borderId="15" xfId="0" applyFont="1" applyBorder="1" applyAlignment="1" applyProtection="1">
      <alignment horizontal="center" vertical="center"/>
      <protection hidden="1"/>
    </xf>
  </cellXfs>
  <cellStyles count="3">
    <cellStyle name="常规" xfId="0" builtinId="0"/>
    <cellStyle name="超链接" xfId="1" builtinId="8"/>
    <cellStyle name="千位分隔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2</xdr:row>
      <xdr:rowOff>47625</xdr:rowOff>
    </xdr:from>
    <xdr:to>
      <xdr:col>5</xdr:col>
      <xdr:colOff>742950</xdr:colOff>
      <xdr:row>8</xdr:row>
      <xdr:rowOff>276225</xdr:rowOff>
    </xdr:to>
    <xdr:pic>
      <xdr:nvPicPr>
        <xdr:cNvPr id="2215" name="图片 7" descr="16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47750"/>
          <a:ext cx="3419475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257175</xdr:colOff>
      <xdr:row>2</xdr:row>
      <xdr:rowOff>19050</xdr:rowOff>
    </xdr:from>
    <xdr:to>
      <xdr:col>12</xdr:col>
      <xdr:colOff>66675</xdr:colOff>
      <xdr:row>14</xdr:row>
      <xdr:rowOff>504825</xdr:rowOff>
    </xdr:to>
    <xdr:pic>
      <xdr:nvPicPr>
        <xdr:cNvPr id="2216" name="图片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175" y="1019175"/>
          <a:ext cx="3924300" cy="551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590550</xdr:colOff>
      <xdr:row>11</xdr:row>
      <xdr:rowOff>114300</xdr:rowOff>
    </xdr:from>
    <xdr:to>
      <xdr:col>4</xdr:col>
      <xdr:colOff>1209675</xdr:colOff>
      <xdr:row>11</xdr:row>
      <xdr:rowOff>590550</xdr:rowOff>
    </xdr:to>
    <xdr:pic>
      <xdr:nvPicPr>
        <xdr:cNvPr id="2217" name="图片 1" descr="11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4257675"/>
          <a:ext cx="6191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485775</xdr:colOff>
      <xdr:row>13</xdr:row>
      <xdr:rowOff>104775</xdr:rowOff>
    </xdr:from>
    <xdr:to>
      <xdr:col>4</xdr:col>
      <xdr:colOff>1685925</xdr:colOff>
      <xdr:row>13</xdr:row>
      <xdr:rowOff>552450</xdr:rowOff>
    </xdr:to>
    <xdr:pic>
      <xdr:nvPicPr>
        <xdr:cNvPr id="2218" name="图片 3" descr="13.JPG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5505450"/>
          <a:ext cx="12001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409575</xdr:colOff>
      <xdr:row>12</xdr:row>
      <xdr:rowOff>152400</xdr:rowOff>
    </xdr:from>
    <xdr:to>
      <xdr:col>4</xdr:col>
      <xdr:colOff>1981200</xdr:colOff>
      <xdr:row>12</xdr:row>
      <xdr:rowOff>600075</xdr:rowOff>
    </xdr:to>
    <xdr:pic>
      <xdr:nvPicPr>
        <xdr:cNvPr id="2219" name="图片 2" descr="12.JPG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4924425"/>
          <a:ext cx="1571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504825</xdr:colOff>
      <xdr:row>14</xdr:row>
      <xdr:rowOff>209550</xdr:rowOff>
    </xdr:from>
    <xdr:to>
      <xdr:col>4</xdr:col>
      <xdr:colOff>1828800</xdr:colOff>
      <xdr:row>14</xdr:row>
      <xdr:rowOff>447675</xdr:rowOff>
    </xdr:to>
    <xdr:pic>
      <xdr:nvPicPr>
        <xdr:cNvPr id="2220" name="图片 12" descr="14.JPG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6238875"/>
          <a:ext cx="13239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1009650</xdr:colOff>
      <xdr:row>2</xdr:row>
      <xdr:rowOff>85725</xdr:rowOff>
    </xdr:from>
    <xdr:to>
      <xdr:col>5</xdr:col>
      <xdr:colOff>3057525</xdr:colOff>
      <xdr:row>8</xdr:row>
      <xdr:rowOff>228600</xdr:rowOff>
    </xdr:to>
    <xdr:pic>
      <xdr:nvPicPr>
        <xdr:cNvPr id="2221" name="图片 1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53300" y="1085850"/>
          <a:ext cx="2047875" cy="202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F23"/>
  <sheetViews>
    <sheetView tabSelected="1" zoomScale="90" zoomScaleNormal="90" workbookViewId="0">
      <selection activeCell="C10" sqref="C10"/>
    </sheetView>
  </sheetViews>
  <sheetFormatPr defaultRowHeight="13.5" x14ac:dyDescent="0.15"/>
  <cols>
    <col min="1" max="1" width="3.875" style="1" customWidth="1"/>
    <col min="2" max="2" width="25.875" style="1" customWidth="1"/>
    <col min="3" max="3" width="6.75" style="1" customWidth="1"/>
    <col min="4" max="4" width="10.625" style="1" customWidth="1"/>
    <col min="5" max="5" width="36.125" style="1" customWidth="1"/>
    <col min="6" max="6" width="41.75" style="1" customWidth="1"/>
    <col min="7" max="16384" width="9" style="1"/>
  </cols>
  <sheetData>
    <row r="1" spans="1:6" ht="50.1" customHeight="1" thickTop="1" x14ac:dyDescent="0.15">
      <c r="A1" s="46" t="s">
        <v>30</v>
      </c>
      <c r="B1" s="47"/>
      <c r="C1" s="47"/>
      <c r="D1" s="47"/>
      <c r="E1" s="47"/>
      <c r="F1" s="48"/>
    </row>
    <row r="2" spans="1:6" ht="29.25" customHeight="1" x14ac:dyDescent="0.15">
      <c r="A2" s="43" t="s">
        <v>29</v>
      </c>
      <c r="B2" s="44"/>
      <c r="C2" s="44"/>
      <c r="D2" s="44"/>
      <c r="E2" s="44"/>
      <c r="F2" s="45"/>
    </row>
    <row r="3" spans="1:6" ht="24.95" customHeight="1" x14ac:dyDescent="0.15">
      <c r="A3" s="35">
        <v>1</v>
      </c>
      <c r="B3" s="30" t="s">
        <v>18</v>
      </c>
      <c r="C3" s="3" t="s">
        <v>4</v>
      </c>
      <c r="D3" s="15"/>
      <c r="E3" s="4"/>
      <c r="F3" s="21"/>
    </row>
    <row r="4" spans="1:6" ht="24.95" customHeight="1" x14ac:dyDescent="0.15">
      <c r="A4" s="35">
        <v>2</v>
      </c>
      <c r="B4" s="31" t="s">
        <v>5</v>
      </c>
      <c r="C4" s="3" t="s">
        <v>8</v>
      </c>
      <c r="D4" s="15">
        <v>500</v>
      </c>
      <c r="E4" s="5"/>
      <c r="F4" s="22"/>
    </row>
    <row r="5" spans="1:6" ht="24.95" customHeight="1" x14ac:dyDescent="0.15">
      <c r="A5" s="35">
        <v>3</v>
      </c>
      <c r="B5" s="31" t="s">
        <v>6</v>
      </c>
      <c r="C5" s="3" t="s">
        <v>9</v>
      </c>
      <c r="D5" s="15">
        <v>5000</v>
      </c>
      <c r="E5" s="5"/>
      <c r="F5" s="22"/>
    </row>
    <row r="6" spans="1:6" ht="24.95" customHeight="1" x14ac:dyDescent="0.15">
      <c r="A6" s="35">
        <v>4</v>
      </c>
      <c r="B6" s="31" t="s">
        <v>7</v>
      </c>
      <c r="C6" s="3" t="s">
        <v>10</v>
      </c>
      <c r="D6" s="15">
        <v>0.84</v>
      </c>
      <c r="E6" s="5"/>
      <c r="F6" s="22"/>
    </row>
    <row r="7" spans="1:6" ht="24.95" customHeight="1" x14ac:dyDescent="0.15">
      <c r="A7" s="35">
        <v>5</v>
      </c>
      <c r="B7" s="31" t="s">
        <v>11</v>
      </c>
      <c r="C7" s="3" t="s">
        <v>4</v>
      </c>
      <c r="D7" s="15">
        <v>500</v>
      </c>
      <c r="E7" s="5"/>
      <c r="F7" s="22"/>
    </row>
    <row r="8" spans="1:6" ht="24.95" customHeight="1" x14ac:dyDescent="0.15">
      <c r="A8" s="35">
        <v>6</v>
      </c>
      <c r="B8" s="31" t="s">
        <v>13</v>
      </c>
      <c r="C8" s="3"/>
      <c r="D8" s="15">
        <v>8</v>
      </c>
      <c r="E8" s="5"/>
      <c r="F8" s="22"/>
    </row>
    <row r="9" spans="1:6" ht="24.95" customHeight="1" x14ac:dyDescent="0.15">
      <c r="A9" s="35">
        <v>7</v>
      </c>
      <c r="B9" s="31" t="s">
        <v>0</v>
      </c>
      <c r="C9" s="3"/>
      <c r="D9" s="15">
        <v>4</v>
      </c>
      <c r="E9" s="5"/>
      <c r="F9" s="22"/>
    </row>
    <row r="10" spans="1:6" ht="24.95" customHeight="1" x14ac:dyDescent="0.15">
      <c r="A10" s="35">
        <v>8</v>
      </c>
      <c r="B10" s="32" t="s">
        <v>17</v>
      </c>
      <c r="C10" s="3"/>
      <c r="D10" s="16" t="s">
        <v>23</v>
      </c>
      <c r="E10" s="6"/>
      <c r="F10" s="23" t="s">
        <v>27</v>
      </c>
    </row>
    <row r="11" spans="1:6" ht="50.1" customHeight="1" x14ac:dyDescent="0.15">
      <c r="A11" s="35">
        <v>9</v>
      </c>
      <c r="B11" s="31" t="s">
        <v>12</v>
      </c>
      <c r="C11" s="3" t="s">
        <v>10</v>
      </c>
      <c r="D11" s="7">
        <f>IF(E11="",VLOOKUP(D10,PXJ,2,FALSE)*10^-6,E11)</f>
        <v>1.2250430624372674E-5</v>
      </c>
      <c r="E11" s="28"/>
      <c r="F11" s="29" t="s">
        <v>31</v>
      </c>
    </row>
    <row r="12" spans="1:6" ht="50.1" customHeight="1" x14ac:dyDescent="0.15">
      <c r="A12" s="35">
        <v>10</v>
      </c>
      <c r="B12" s="30" t="s">
        <v>19</v>
      </c>
      <c r="C12" s="3" t="s">
        <v>14</v>
      </c>
      <c r="D12" s="3">
        <f>D3*9.81/D8</f>
        <v>0</v>
      </c>
      <c r="E12" s="2" t="s">
        <v>1</v>
      </c>
      <c r="F12" s="24" t="s">
        <v>20</v>
      </c>
    </row>
    <row r="13" spans="1:6" ht="50.1" customHeight="1" x14ac:dyDescent="0.15">
      <c r="A13" s="35">
        <v>11</v>
      </c>
      <c r="B13" s="31" t="s">
        <v>16</v>
      </c>
      <c r="C13" s="3" t="s">
        <v>15</v>
      </c>
      <c r="D13" s="3">
        <f>9555*D4/D5</f>
        <v>955.5</v>
      </c>
      <c r="E13" s="2" t="s">
        <v>1</v>
      </c>
      <c r="F13" s="24" t="s">
        <v>3</v>
      </c>
    </row>
    <row r="14" spans="1:6" ht="50.1" customHeight="1" x14ac:dyDescent="0.15">
      <c r="A14" s="35">
        <v>12</v>
      </c>
      <c r="B14" s="33" t="s">
        <v>21</v>
      </c>
      <c r="C14" s="3" t="s">
        <v>14</v>
      </c>
      <c r="D14" s="3">
        <f>D13/D9/D6</f>
        <v>284.375</v>
      </c>
      <c r="E14" s="2" t="s">
        <v>1</v>
      </c>
      <c r="F14" s="24" t="s">
        <v>2</v>
      </c>
    </row>
    <row r="15" spans="1:6" ht="50.1" customHeight="1" thickBot="1" x14ac:dyDescent="0.2">
      <c r="A15" s="36">
        <v>13</v>
      </c>
      <c r="B15" s="34" t="s">
        <v>22</v>
      </c>
      <c r="C15" s="25" t="s">
        <v>14</v>
      </c>
      <c r="D15" s="25">
        <f>D11*D7*POWER(PI()*D5/30,2)</f>
        <v>1679.2625556326168</v>
      </c>
      <c r="E15" s="26" t="s">
        <v>1</v>
      </c>
      <c r="F15" s="27" t="s">
        <v>2</v>
      </c>
    </row>
    <row r="16" spans="1:6" ht="21" thickTop="1" x14ac:dyDescent="0.15">
      <c r="A16" s="37" t="s">
        <v>32</v>
      </c>
      <c r="B16" s="41" t="s">
        <v>34</v>
      </c>
      <c r="C16" s="38"/>
      <c r="D16" s="38"/>
      <c r="E16" s="39"/>
      <c r="F16" s="39"/>
    </row>
    <row r="17" spans="1:6" ht="20.25" x14ac:dyDescent="0.15">
      <c r="A17" s="40" t="s">
        <v>33</v>
      </c>
      <c r="B17" s="17" t="s">
        <v>28</v>
      </c>
      <c r="C17" s="8"/>
      <c r="D17" s="8"/>
      <c r="E17" s="8"/>
      <c r="F17" s="8"/>
    </row>
    <row r="19" spans="1:6" ht="15.75" customHeight="1" x14ac:dyDescent="0.15">
      <c r="B19" s="9"/>
      <c r="C19" s="42"/>
      <c r="D19" s="42"/>
      <c r="E19" s="42"/>
      <c r="F19" s="42"/>
    </row>
    <row r="20" spans="1:6" x14ac:dyDescent="0.15">
      <c r="B20" s="10"/>
      <c r="C20" s="11"/>
      <c r="D20" s="11"/>
      <c r="E20" s="12"/>
    </row>
    <row r="21" spans="1:6" x14ac:dyDescent="0.15">
      <c r="B21" s="13"/>
    </row>
    <row r="22" spans="1:6" x14ac:dyDescent="0.15">
      <c r="B22" s="14"/>
    </row>
    <row r="23" spans="1:6" x14ac:dyDescent="0.15">
      <c r="B23" s="14"/>
    </row>
  </sheetData>
  <sheetProtection password="CA7D" sheet="1" objects="1" scenarios="1"/>
  <mergeCells count="3">
    <mergeCell ref="C19:F19"/>
    <mergeCell ref="A2:F2"/>
    <mergeCell ref="A1:F1"/>
  </mergeCells>
  <phoneticPr fontId="1" type="noConversion"/>
  <dataValidations count="1">
    <dataValidation type="list" allowBlank="1" showInputMessage="1" showErrorMessage="1" sqref="D10">
      <formula1>"G6.3,G2.5,G1.0"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2"/>
  <sheetViews>
    <sheetView workbookViewId="0">
      <selection activeCell="D15" sqref="D15"/>
    </sheetView>
  </sheetViews>
  <sheetFormatPr defaultRowHeight="13.5" x14ac:dyDescent="0.15"/>
  <cols>
    <col min="1" max="2" width="9" style="19"/>
    <col min="3" max="3" width="8.875" style="19" customWidth="1"/>
    <col min="4" max="5" width="9" style="19"/>
    <col min="6" max="6" width="8" style="19" customWidth="1"/>
    <col min="7" max="8" width="9" style="19"/>
    <col min="9" max="9" width="8.875" style="19" customWidth="1"/>
    <col min="10" max="16384" width="9" style="19"/>
  </cols>
  <sheetData>
    <row r="1" spans="1:8" x14ac:dyDescent="0.15">
      <c r="A1" s="18">
        <v>2.6022408963585435</v>
      </c>
      <c r="B1" s="18">
        <v>1.3861915367483295</v>
      </c>
      <c r="D1" s="18">
        <v>2.2072829131652663</v>
      </c>
      <c r="E1" s="18">
        <v>2.175055679287305</v>
      </c>
      <c r="G1" s="18">
        <v>1.8011204481792717</v>
      </c>
      <c r="H1" s="18">
        <v>2.9857461024498884</v>
      </c>
    </row>
    <row r="2" spans="1:8" x14ac:dyDescent="0.15">
      <c r="A2" s="18">
        <v>2.6974789915966388</v>
      </c>
      <c r="B2" s="18">
        <v>1.2864142538975503</v>
      </c>
      <c r="D2" s="18">
        <v>2.2997198879551819</v>
      </c>
      <c r="E2" s="18">
        <v>2.0846325167037856</v>
      </c>
      <c r="G2" s="18">
        <v>1.8431372549019609</v>
      </c>
      <c r="H2" s="18">
        <v>2.9420935412026727</v>
      </c>
    </row>
    <row r="3" spans="1:8" x14ac:dyDescent="0.15">
      <c r="A3" s="18">
        <v>2.7787114845938374</v>
      </c>
      <c r="B3" s="18">
        <v>1.2053452115812915</v>
      </c>
      <c r="D3" s="18">
        <v>2.4789915966386555</v>
      </c>
      <c r="E3" s="18">
        <v>1.903786191536748</v>
      </c>
      <c r="G3" s="18">
        <v>1.9019607843137254</v>
      </c>
      <c r="H3" s="18">
        <v>2.8859688195991096</v>
      </c>
    </row>
    <row r="4" spans="1:8" x14ac:dyDescent="0.15">
      <c r="A4" s="18">
        <v>2.8459383753501402</v>
      </c>
      <c r="B4" s="18">
        <v>1.1367483296213812</v>
      </c>
      <c r="D4" s="18">
        <v>2.6022408963585435</v>
      </c>
      <c r="E4" s="18">
        <v>1.7790645879732745</v>
      </c>
      <c r="G4" s="18">
        <v>1.9523809523809523</v>
      </c>
      <c r="H4" s="18">
        <v>2.8329621380846319</v>
      </c>
    </row>
    <row r="5" spans="1:8" x14ac:dyDescent="0.15">
      <c r="A5" s="18">
        <v>2.9019607843137254</v>
      </c>
      <c r="B5" s="18">
        <v>1.0806236080178171</v>
      </c>
      <c r="D5" s="18">
        <v>2.6974789915966388</v>
      </c>
      <c r="E5" s="18">
        <v>1.6855233853006677</v>
      </c>
      <c r="G5" s="18">
        <v>2</v>
      </c>
      <c r="H5" s="18">
        <v>2.7893095768374163</v>
      </c>
    </row>
    <row r="6" spans="1:8" x14ac:dyDescent="0.15">
      <c r="A6" s="18">
        <v>2.9551820728291318</v>
      </c>
      <c r="B6" s="18">
        <v>1.0307349665924277</v>
      </c>
      <c r="D6" s="18">
        <v>2.7787114845938374</v>
      </c>
      <c r="E6" s="18">
        <v>1.6013363028953229</v>
      </c>
      <c r="G6" s="18">
        <v>2.2997198879551819</v>
      </c>
      <c r="H6" s="18">
        <v>2.4868596881959908</v>
      </c>
    </row>
    <row r="7" spans="1:8" x14ac:dyDescent="0.15">
      <c r="A7" s="18">
        <v>3</v>
      </c>
      <c r="B7" s="18">
        <v>0.98396436525612474</v>
      </c>
      <c r="D7" s="18">
        <v>2.8459383753501402</v>
      </c>
      <c r="E7" s="18">
        <v>1.5358574610244986</v>
      </c>
      <c r="G7" s="18">
        <v>2.4761904761904763</v>
      </c>
      <c r="H7" s="18">
        <v>2.3091314031180401</v>
      </c>
    </row>
    <row r="8" spans="1:8" x14ac:dyDescent="0.15">
      <c r="A8" s="18">
        <v>3.2997198879551819</v>
      </c>
      <c r="B8" s="18">
        <v>0.68463251670378611</v>
      </c>
      <c r="D8" s="18">
        <v>2.9047619047619047</v>
      </c>
      <c r="E8" s="18">
        <v>1.4766146993318485</v>
      </c>
      <c r="G8" s="18">
        <v>2.6022408963585435</v>
      </c>
      <c r="H8" s="18">
        <v>2.1875278396436526</v>
      </c>
    </row>
    <row r="9" spans="1:8" x14ac:dyDescent="0.15">
      <c r="A9" s="18">
        <v>3.4789915966386555</v>
      </c>
      <c r="B9" s="18">
        <v>0.50690423162583498</v>
      </c>
      <c r="D9" s="18">
        <v>2.9551820728291318</v>
      </c>
      <c r="E9" s="18">
        <v>1.4267260579064587</v>
      </c>
      <c r="G9" s="18">
        <v>2.6974789915966388</v>
      </c>
      <c r="H9" s="18">
        <v>2.0908685968819603</v>
      </c>
    </row>
    <row r="10" spans="1:8" x14ac:dyDescent="0.15">
      <c r="A10" s="18">
        <v>3.6022408963585435</v>
      </c>
      <c r="B10" s="18">
        <v>0.38218262806236103</v>
      </c>
      <c r="D10" s="18">
        <v>3</v>
      </c>
      <c r="E10" s="18">
        <v>1.3830734966592431</v>
      </c>
      <c r="G10" s="18">
        <v>2.7787114845938374</v>
      </c>
      <c r="H10" s="18">
        <v>2.0066815144766146</v>
      </c>
    </row>
    <row r="11" spans="1:8" x14ac:dyDescent="0.15">
      <c r="A11" s="18">
        <v>3.7002801120448181</v>
      </c>
      <c r="B11" s="18">
        <v>0.28240534521158134</v>
      </c>
      <c r="D11" s="18">
        <v>3.2997198879551819</v>
      </c>
      <c r="E11" s="18">
        <v>1.0806236080178171</v>
      </c>
      <c r="G11" s="18">
        <v>2.8459383753501402</v>
      </c>
      <c r="H11" s="18">
        <v>1.9412026726057903</v>
      </c>
    </row>
    <row r="12" spans="1:8" x14ac:dyDescent="0.15">
      <c r="A12" s="18">
        <v>3.7759103641456582</v>
      </c>
      <c r="B12" s="18">
        <v>0.20757238307349679</v>
      </c>
      <c r="D12" s="18">
        <v>3.4789915966386555</v>
      </c>
      <c r="E12" s="18">
        <v>0.89977728285077951</v>
      </c>
      <c r="G12" s="18">
        <v>2.9047619047619047</v>
      </c>
      <c r="H12" s="18">
        <v>1.8819599109131406</v>
      </c>
    </row>
    <row r="13" spans="1:8" x14ac:dyDescent="0.15">
      <c r="A13" s="18">
        <v>3.8431372549019609</v>
      </c>
      <c r="B13" s="18">
        <v>0.13585746102449914</v>
      </c>
      <c r="D13" s="18">
        <v>3.6022408963585435</v>
      </c>
      <c r="E13" s="18">
        <v>0.77817371937639201</v>
      </c>
      <c r="G13" s="18">
        <v>2.9551820728291318</v>
      </c>
      <c r="H13" s="18">
        <v>1.8289532293986634</v>
      </c>
    </row>
    <row r="14" spans="1:8" x14ac:dyDescent="0.15">
      <c r="A14" s="18">
        <v>3.9019607843137254</v>
      </c>
      <c r="B14" s="18">
        <v>7.9732739420935062E-2</v>
      </c>
      <c r="D14" s="18">
        <v>3.7002801120448181</v>
      </c>
      <c r="E14" s="18">
        <v>0.68151447661469966</v>
      </c>
      <c r="G14" s="18">
        <v>3</v>
      </c>
      <c r="H14" s="18">
        <v>1.7853006681514478</v>
      </c>
    </row>
    <row r="15" spans="1:8" x14ac:dyDescent="0.15">
      <c r="A15" s="18">
        <v>3.9551820728291318</v>
      </c>
      <c r="B15" s="18">
        <v>2.984409799554566E-2</v>
      </c>
      <c r="D15" s="18">
        <v>3.7787114845938374</v>
      </c>
      <c r="E15" s="18">
        <v>0.60356347438752778</v>
      </c>
      <c r="G15" s="18">
        <v>3.2997198879551819</v>
      </c>
      <c r="H15" s="18">
        <v>1.4859688195991092</v>
      </c>
    </row>
    <row r="16" spans="1:8" x14ac:dyDescent="0.15">
      <c r="A16" s="18">
        <v>4</v>
      </c>
      <c r="B16" s="18">
        <v>-1.6926503340757293E-2</v>
      </c>
      <c r="D16" s="18">
        <v>3.8459383753501402</v>
      </c>
      <c r="E16" s="18">
        <v>0.53496659242761657</v>
      </c>
      <c r="G16" s="18">
        <v>3.4789915966386555</v>
      </c>
      <c r="H16" s="18">
        <v>1.3082405345211581</v>
      </c>
    </row>
    <row r="17" spans="1:8" x14ac:dyDescent="0.15">
      <c r="A17" s="18">
        <v>4.2997198879551828</v>
      </c>
      <c r="B17" s="18">
        <v>-0.3162583518930957</v>
      </c>
      <c r="D17" s="18">
        <v>3.9019607843137254</v>
      </c>
      <c r="E17" s="18">
        <v>0.47884187082405338</v>
      </c>
      <c r="G17" s="18">
        <v>3.6022408963585435</v>
      </c>
      <c r="H17" s="18">
        <v>1.1835189309576837</v>
      </c>
    </row>
    <row r="18" spans="1:8" x14ac:dyDescent="0.15">
      <c r="A18" s="18">
        <v>4.4761904761904763</v>
      </c>
      <c r="B18" s="18">
        <v>-0.49398663697104683</v>
      </c>
      <c r="D18" s="18">
        <v>3.9551820728291318</v>
      </c>
      <c r="E18" s="18">
        <v>0.42271714922048975</v>
      </c>
      <c r="G18" s="18">
        <v>3.7002801120448181</v>
      </c>
      <c r="H18" s="18">
        <v>1.0868596881959909</v>
      </c>
    </row>
    <row r="19" spans="1:8" x14ac:dyDescent="0.15">
      <c r="A19" s="18">
        <v>4.6022408963585431</v>
      </c>
      <c r="B19" s="18">
        <v>-0.61870824053452123</v>
      </c>
      <c r="D19" s="18">
        <v>4</v>
      </c>
      <c r="E19" s="18">
        <v>0.38218262806236103</v>
      </c>
      <c r="G19" s="18">
        <v>3.7759103641456582</v>
      </c>
      <c r="H19" s="18">
        <v>1.0057906458797325</v>
      </c>
    </row>
    <row r="20" spans="1:8" x14ac:dyDescent="0.15">
      <c r="A20" s="18">
        <v>4.7002801120448181</v>
      </c>
      <c r="B20" s="18">
        <v>-0.7184855233853007</v>
      </c>
      <c r="D20" s="18">
        <v>4.2997198879551828</v>
      </c>
      <c r="E20" s="18">
        <v>7.9732739420935062E-2</v>
      </c>
      <c r="G20" s="18">
        <v>3.8459383753501402</v>
      </c>
      <c r="H20" s="18">
        <v>0.93719376391982179</v>
      </c>
    </row>
    <row r="21" spans="1:8" x14ac:dyDescent="0.15">
      <c r="A21" s="18">
        <v>4.7787114845938374</v>
      </c>
      <c r="B21" s="18">
        <v>-0.79643652561247213</v>
      </c>
      <c r="D21" s="18">
        <v>4.4761904761904763</v>
      </c>
      <c r="E21" s="18">
        <v>-9.7995545657015626E-2</v>
      </c>
      <c r="G21" s="18">
        <v>3.9019607843137254</v>
      </c>
      <c r="H21" s="18">
        <v>0.8810690423162586</v>
      </c>
    </row>
    <row r="22" spans="1:8" x14ac:dyDescent="0.15">
      <c r="A22" s="18">
        <v>4.8459383753501397</v>
      </c>
      <c r="B22" s="18">
        <v>-0.86191536748329622</v>
      </c>
      <c r="D22" s="18">
        <v>4.6022408963585431</v>
      </c>
      <c r="E22" s="18">
        <v>-0.22271714922049002</v>
      </c>
      <c r="G22" s="18">
        <v>3.9551820728291318</v>
      </c>
      <c r="H22" s="18">
        <v>0.82806236080178186</v>
      </c>
    </row>
    <row r="23" spans="1:8" x14ac:dyDescent="0.15">
      <c r="A23" s="18">
        <v>4.9047619047619051</v>
      </c>
      <c r="B23" s="18">
        <v>-0.92115812917594653</v>
      </c>
      <c r="D23" s="18">
        <v>4.7002801120448181</v>
      </c>
      <c r="E23" s="18">
        <v>-0.32249443207126949</v>
      </c>
      <c r="G23" s="18">
        <v>4</v>
      </c>
      <c r="H23" s="18">
        <v>0.7844097995545658</v>
      </c>
    </row>
    <row r="24" spans="1:8" x14ac:dyDescent="0.15">
      <c r="A24" s="18">
        <v>4.9551820728291318</v>
      </c>
      <c r="B24" s="18">
        <v>-0.97104677060133637</v>
      </c>
      <c r="D24" s="18">
        <v>4.7787114845938374</v>
      </c>
      <c r="E24" s="18">
        <v>-0.40044543429844115</v>
      </c>
      <c r="G24" s="18">
        <v>4.2997198879551828</v>
      </c>
      <c r="H24" s="18">
        <v>0.48507795100222717</v>
      </c>
    </row>
    <row r="25" spans="1:8" x14ac:dyDescent="0.15">
      <c r="A25" s="18">
        <v>5</v>
      </c>
      <c r="B25" s="18">
        <v>-1.0178173719376391</v>
      </c>
      <c r="D25" s="18">
        <v>4.8459383753501397</v>
      </c>
      <c r="E25" s="18">
        <v>-0.46592427616926502</v>
      </c>
      <c r="G25" s="18">
        <v>4.4761904761904763</v>
      </c>
      <c r="H25" s="18">
        <v>0.30734966592427604</v>
      </c>
    </row>
    <row r="26" spans="1:8" x14ac:dyDescent="0.15">
      <c r="A26" s="18">
        <v>5.302521008403362</v>
      </c>
      <c r="B26" s="18">
        <v>-1.3171492204899777</v>
      </c>
      <c r="D26" s="18">
        <v>4.9047619047619051</v>
      </c>
      <c r="E26" s="18">
        <v>-0.52516703786191532</v>
      </c>
      <c r="G26" s="18">
        <v>4.6022408963585431</v>
      </c>
      <c r="H26" s="18">
        <v>0.18262806236080209</v>
      </c>
    </row>
    <row r="27" spans="1:8" x14ac:dyDescent="0.15">
      <c r="D27" s="18">
        <v>4.9551820728291318</v>
      </c>
      <c r="E27" s="18">
        <v>-0.57505567928730517</v>
      </c>
      <c r="G27" s="18">
        <v>4.7002801120448181</v>
      </c>
      <c r="H27" s="18">
        <v>8.2850779510022399E-2</v>
      </c>
    </row>
    <row r="28" spans="1:8" x14ac:dyDescent="0.15">
      <c r="D28" s="18">
        <v>5</v>
      </c>
      <c r="E28" s="18">
        <v>-0.61870824053452123</v>
      </c>
      <c r="G28" s="18">
        <v>4.7787114845938374</v>
      </c>
      <c r="H28" s="18">
        <v>1.7817371937640658E-3</v>
      </c>
    </row>
    <row r="29" spans="1:8" x14ac:dyDescent="0.15">
      <c r="D29" s="18">
        <v>5.302521008403362</v>
      </c>
      <c r="E29" s="18">
        <v>-0.92115812917594653</v>
      </c>
      <c r="G29" s="18">
        <v>4.8459383753501397</v>
      </c>
      <c r="H29" s="18">
        <v>-6.3697104677060024E-2</v>
      </c>
    </row>
    <row r="30" spans="1:8" x14ac:dyDescent="0.15">
      <c r="G30" s="18">
        <v>4.9047619047619051</v>
      </c>
      <c r="H30" s="18">
        <v>-0.12293986636971055</v>
      </c>
    </row>
    <row r="31" spans="1:8" x14ac:dyDescent="0.15">
      <c r="G31" s="18">
        <v>4.9551820728291318</v>
      </c>
      <c r="H31" s="18">
        <v>-0.17282850779510017</v>
      </c>
    </row>
    <row r="32" spans="1:8" x14ac:dyDescent="0.15">
      <c r="G32" s="18">
        <v>5</v>
      </c>
      <c r="H32" s="18">
        <v>-0.21648106904231623</v>
      </c>
    </row>
    <row r="33" spans="1:9" x14ac:dyDescent="0.15">
      <c r="G33" s="18">
        <v>5.302521008403362</v>
      </c>
      <c r="H33" s="18">
        <v>-0.52204899777282843</v>
      </c>
    </row>
    <row r="35" spans="1:9" x14ac:dyDescent="0.15">
      <c r="A35" s="19">
        <f>LOG10(泵基础受力计算表!D5)</f>
        <v>3.6989700043360187</v>
      </c>
    </row>
    <row r="36" spans="1:9" x14ac:dyDescent="0.15">
      <c r="A36" s="19">
        <f>INDEX(A1:B26,MATCH(LOG10(泵基础受力计算表!$D$5),A1:A26,1),1)</f>
        <v>3.6022408963585435</v>
      </c>
      <c r="B36" s="19">
        <f>INDEX(A1:B26,MATCH(LOG10(泵基础受力计算表!$D$5),A1:A26,1),2)</f>
        <v>0.38218262806236103</v>
      </c>
      <c r="C36" s="19">
        <f>(LOG10(泵基础受力计算表!$D$5)-A36)/(A37-A36)*(B37-B36)+B36</f>
        <v>0.2837386788833251</v>
      </c>
      <c r="D36" s="19">
        <f>INDEX(D1:E29,MATCH(LOG10(泵基础受力计算表!$D$5),D1:D29,1),1)</f>
        <v>3.6022408963585435</v>
      </c>
      <c r="E36" s="19">
        <f>INDEX(D1:E29,MATCH(LOG10(泵基础受力计算表!$D$5),D1:D29,1),2)</f>
        <v>0.77817371937639201</v>
      </c>
      <c r="F36" s="19">
        <f>(LOG10(泵基础受力计算表!$D$5)-D36)/(D37-D36)*(E37-E36)+E36</f>
        <v>0.68280614360920144</v>
      </c>
      <c r="G36" s="19">
        <f>INDEX(G1:H33,MATCH(LOG10(泵基础受力计算表!$D$5),G1:G33,1),1)</f>
        <v>3.6022408963585435</v>
      </c>
      <c r="H36" s="19">
        <f>INDEX(G1:H33,MATCH(LOG10(泵基础受力计算表!$D$5),G1:G33,1),2)</f>
        <v>1.1835189309576837</v>
      </c>
      <c r="I36" s="19">
        <f>(LOG10(泵基础受力计算表!$D$5)-G36)/(G37-G36)*(H37-H36)+H36</f>
        <v>1.0881513551904927</v>
      </c>
    </row>
    <row r="37" spans="1:9" x14ac:dyDescent="0.15">
      <c r="A37" s="19">
        <f>INDEX(A1:B26,MATCH(LOG10(泵基础受力计算表!$D$5),A1:A26,1)+1,1)</f>
        <v>3.7002801120448181</v>
      </c>
      <c r="B37" s="19">
        <f>INDEX(A1:B26,MATCH(LOG10(泵基础受力计算表!$D$5),A1:A26,1)+1,2)</f>
        <v>0.28240534521158134</v>
      </c>
      <c r="C37" s="19">
        <f>10^C36</f>
        <v>1.9219349255537472</v>
      </c>
      <c r="D37" s="19">
        <f>INDEX(D1:E29,MATCH(LOG10(泵基础受力计算表!$D$5),D1:D29,1)+1,1)</f>
        <v>3.7002801120448181</v>
      </c>
      <c r="E37" s="19">
        <f>INDEX(D1:E29,MATCH(LOG10(泵基础受力计算表!$D$5),D1:D29,1)+1,2)</f>
        <v>0.68151447661469966</v>
      </c>
      <c r="F37" s="19">
        <f>10^F36</f>
        <v>4.8173271819013399</v>
      </c>
      <c r="G37" s="19">
        <f>INDEX(G1:H33,MATCH(LOG10(泵基础受力计算表!$D$5),G1:G33,1)+1,1)</f>
        <v>3.7002801120448181</v>
      </c>
      <c r="H37" s="19">
        <f>INDEX(G1:H33,MATCH(LOG10(泵基础受力计算表!$D$5),G1:G33,1)+1,2)</f>
        <v>1.0868596881959909</v>
      </c>
      <c r="I37" s="19">
        <f>10^I36</f>
        <v>12.250430624372674</v>
      </c>
    </row>
    <row r="40" spans="1:9" x14ac:dyDescent="0.15">
      <c r="A40" s="20" t="s">
        <v>24</v>
      </c>
      <c r="B40" s="19">
        <f>C37</f>
        <v>1.9219349255537472</v>
      </c>
    </row>
    <row r="41" spans="1:9" x14ac:dyDescent="0.15">
      <c r="A41" s="20" t="s">
        <v>25</v>
      </c>
      <c r="B41" s="19">
        <f>F37</f>
        <v>4.8173271819013399</v>
      </c>
    </row>
    <row r="42" spans="1:9" x14ac:dyDescent="0.15">
      <c r="A42" s="20" t="s">
        <v>26</v>
      </c>
      <c r="B42" s="19">
        <f>I37</f>
        <v>12.250430624372674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泵基础受力计算表</vt:lpstr>
      <vt:lpstr>Sheet1</vt:lpstr>
      <vt:lpstr>PXJ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机泵人</cp:lastModifiedBy>
  <cp:lastPrinted>2021-06-04T21:58:34Z</cp:lastPrinted>
  <dcterms:created xsi:type="dcterms:W3CDTF">2010-06-18T16:59:49Z</dcterms:created>
  <dcterms:modified xsi:type="dcterms:W3CDTF">2021-06-06T13:58:01Z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所有者">
    <vt:lpwstr>机泵人</vt:lpwstr>
  </property>
</Properties>
</file>