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轴功率计算\"/>
    </mc:Choice>
  </mc:AlternateContent>
  <bookViews>
    <workbookView xWindow="-120" yWindow="-120" windowWidth="29040" windowHeight="15840" firstSheet="1" activeTab="1"/>
  </bookViews>
  <sheets>
    <sheet name="效率查询" sheetId="1" state="veryHidden" r:id="rId1"/>
    <sheet name="Power" sheetId="2" r:id="rId2"/>
  </sheets>
  <definedNames>
    <definedName name="N_1">Power!$G$3</definedName>
    <definedName name="Ns">Power!$G$2</definedName>
  </definedNames>
  <calcPr calcId="152511"/>
</workbook>
</file>

<file path=xl/calcChain.xml><?xml version="1.0" encoding="utf-8"?>
<calcChain xmlns="http://schemas.openxmlformats.org/spreadsheetml/2006/main">
  <c r="E3" i="2" l="1"/>
  <c r="L19" i="2"/>
  <c r="L18" i="2"/>
  <c r="E2" i="2" l="1"/>
  <c r="L16" i="2" l="1"/>
  <c r="L15" i="2"/>
  <c r="P2" i="2"/>
  <c r="P3" i="2"/>
  <c r="P4" i="2"/>
  <c r="P5" i="2"/>
  <c r="P6" i="2"/>
  <c r="P7" i="2"/>
  <c r="P8" i="2"/>
  <c r="P9" i="2"/>
  <c r="P10" i="2"/>
  <c r="P11" i="2"/>
  <c r="P12" i="2"/>
  <c r="P1" i="2"/>
  <c r="M19" i="2" l="1"/>
  <c r="M18" i="2"/>
  <c r="M15" i="2"/>
  <c r="M16" i="2"/>
  <c r="F2" i="2" s="1"/>
  <c r="F3" i="2" l="1"/>
  <c r="G3" i="2" s="1"/>
  <c r="H3" i="2" s="1" a="1"/>
  <c r="H3" i="2" s="1"/>
  <c r="G2" i="2"/>
  <c r="H2" i="2" s="1" a="1"/>
  <c r="H2" i="2" s="1"/>
</calcChain>
</file>

<file path=xl/sharedStrings.xml><?xml version="1.0" encoding="utf-8"?>
<sst xmlns="http://schemas.openxmlformats.org/spreadsheetml/2006/main" count="31" uniqueCount="31">
  <si>
    <t>5</t>
  </si>
  <si>
    <t>10</t>
  </si>
  <si>
    <t>30</t>
  </si>
  <si>
    <t>50</t>
  </si>
  <si>
    <t>100</t>
  </si>
  <si>
    <t>200</t>
  </si>
  <si>
    <t>300</t>
  </si>
  <si>
    <t>500</t>
  </si>
  <si>
    <t>1000</t>
  </si>
  <si>
    <t>3000</t>
  </si>
  <si>
    <t>10000</t>
  </si>
  <si>
    <t>dada</t>
  </si>
  <si>
    <t>比重</t>
    <phoneticPr fontId="1" type="noConversion"/>
  </si>
  <si>
    <t>使用方法及说明：</t>
    <phoneticPr fontId="1" type="noConversion"/>
  </si>
  <si>
    <t>流量m3/h</t>
    <phoneticPr fontId="1" type="noConversion"/>
  </si>
  <si>
    <t>扬程m</t>
    <phoneticPr fontId="1" type="noConversion"/>
  </si>
  <si>
    <t>转速RPM</t>
    <phoneticPr fontId="1" type="noConversion"/>
  </si>
  <si>
    <t>Ns(US)</t>
    <phoneticPr fontId="1" type="noConversion"/>
  </si>
  <si>
    <t>1、流量、扬程、比重为输入项，转速可输入可选，如果不清楚，可以直接选2950RPM。效率，和电机功率自动计算，功率裕量执行API610。效率计算方法见下图</t>
    <phoneticPr fontId="1" type="noConversion"/>
  </si>
  <si>
    <t>3、在项目前期，可研阶段/基础设计阶段/FEED，厂家资料无法获得的情况下，电机功率可采用此计算表格初步估算，仅供参考</t>
    <phoneticPr fontId="1" type="noConversion"/>
  </si>
  <si>
    <t>2、适用范围单级单吸、Ns(US)≤3000，功率≤1800KW（因为数据库里最大到1800KW）</t>
    <phoneticPr fontId="1" type="noConversion"/>
  </si>
  <si>
    <t>参考图表如下</t>
    <phoneticPr fontId="1" type="noConversion"/>
  </si>
  <si>
    <t>轴功率KW</t>
    <phoneticPr fontId="1" type="noConversion"/>
  </si>
  <si>
    <t>电机功率KW</t>
    <phoneticPr fontId="1" type="noConversion"/>
  </si>
  <si>
    <t>效率%</t>
    <phoneticPr fontId="1" type="noConversion"/>
  </si>
  <si>
    <t>吸入形式</t>
    <phoneticPr fontId="1" type="noConversion"/>
  </si>
  <si>
    <t>单吸</t>
    <phoneticPr fontId="1" type="noConversion"/>
  </si>
  <si>
    <t>双吸</t>
    <phoneticPr fontId="1" type="noConversion"/>
  </si>
  <si>
    <t>转载请注明出处</t>
  </si>
  <si>
    <t>欢迎关注机泵人公众号</t>
  </si>
  <si>
    <t>作者:机泵人 微信号:71672618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</si>
</sst>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;;;"/>
  </numFmts>
  <fonts count="2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 applyProtection="1">
      <alignment vertical="center"/>
      <protection locked="0"/>
    </xf>
    <xf numFmtId="176" fontId="0" fillId="0" borderId="0" xfId="0" applyNumberFormat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>
      <alignment vertical="center"/>
    </xf>
    <xf numFmtId="178" fontId="0" fillId="0" borderId="0" xfId="0" applyNumberForma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NumberFormat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77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NumberFormat="1" applyProtection="1">
      <alignment vertical="center"/>
    </xf>
    <xf numFmtId="176" fontId="0" fillId="0" borderId="1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57151</xdr:colOff>
      <xdr:row>12</xdr:row>
      <xdr:rowOff>38101</xdr:rowOff>
    </xdr:from>
    <xdr:to>
      <xdr:col>7</xdr:col>
      <xdr:colOff>857250</xdr:colOff>
      <xdr:row>20</xdr:row>
      <xdr:rowOff>47625</xdr:rowOff>
    </xdr:to>
    <xdr:pic>
      <xdr:nvPicPr>
        <xdr:cNvPr id="6" name="图片 5">
          <a:extLst>
            <a:ext uri="{FF2B5EF4-FFF2-40B4-BE49-F238E27FC236}">
              <a16:creationId xmlns="" xmlns:a16="http://schemas.microsoft.com/office/drawing/2014/main" id="{A95B2A52-6269-4940-A272-B0E7C646F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3657601"/>
          <a:ext cx="1724024" cy="1724024"/>
        </a:xfrm>
        <a:prstGeom prst="rect">
          <a:avLst/>
        </a:prstGeom>
      </xdr:spPr>
    </xdr:pic>
    <xdr:clientData/>
  </xdr:twoCellAnchor>
  <xdr:twoCellAnchor editAs="oneCell">
    <xdr:from>
      <xdr:col>0</xdr:col>
      <xdr:colOff>22411</xdr:colOff>
      <xdr:row>9</xdr:row>
      <xdr:rowOff>55781</xdr:rowOff>
    </xdr:from>
    <xdr:to>
      <xdr:col>6</xdr:col>
      <xdr:colOff>31739</xdr:colOff>
      <xdr:row>25</xdr:row>
      <xdr:rowOff>11205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2924487"/>
          <a:ext cx="4491681" cy="3294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4"/>
  <sheetViews>
    <sheetView zoomScale="55" zoomScaleNormal="55" workbookViewId="0">
      <selection activeCell="AE3" sqref="AE3:AI44"/>
    </sheetView>
  </sheetViews>
  <sheetFormatPr defaultRowHeight="14.25" x14ac:dyDescent="0.15"/>
  <cols>
    <col min="1" max="2" width="9.125" style="2" bestFit="1" customWidth="1"/>
    <col min="3" max="3" width="9" style="2"/>
    <col min="4" max="5" width="9.125" style="2" bestFit="1" customWidth="1"/>
    <col min="6" max="6" width="9" style="2"/>
    <col min="7" max="7" width="16.75" style="2" customWidth="1"/>
    <col min="8" max="8" width="9.125" style="2" bestFit="1" customWidth="1"/>
    <col min="9" max="9" width="9" style="2"/>
    <col min="10" max="10" width="12.25" style="2" customWidth="1"/>
    <col min="11" max="11" width="9.125" style="2" bestFit="1" customWidth="1"/>
    <col min="12" max="12" width="9" style="2"/>
    <col min="13" max="13" width="14.75" style="2" customWidth="1"/>
    <col min="14" max="14" width="9.125" style="2" bestFit="1" customWidth="1"/>
    <col min="15" max="15" width="9" style="2"/>
    <col min="16" max="16" width="13.125" style="2" customWidth="1"/>
    <col min="17" max="17" width="9.125" style="2" bestFit="1" customWidth="1"/>
    <col min="18" max="18" width="9" style="2"/>
    <col min="19" max="19" width="14.75" style="2" customWidth="1"/>
    <col min="20" max="20" width="9.125" style="2" bestFit="1" customWidth="1"/>
    <col min="21" max="21" width="9" style="2"/>
    <col min="22" max="22" width="14.75" style="2" customWidth="1"/>
    <col min="23" max="23" width="9.125" style="2" bestFit="1" customWidth="1"/>
    <col min="24" max="24" width="9" style="2"/>
    <col min="25" max="25" width="13.125" style="2" customWidth="1"/>
    <col min="26" max="26" width="9.125" style="2" bestFit="1" customWidth="1"/>
    <col min="27" max="27" width="9" style="2"/>
    <col min="28" max="28" width="14.75" style="2" customWidth="1"/>
    <col min="29" max="29" width="9.125" style="2" bestFit="1" customWidth="1"/>
    <col min="30" max="30" width="9" style="2"/>
    <col min="31" max="31" width="13.875" style="2" customWidth="1"/>
    <col min="32" max="32" width="9.125" style="2" bestFit="1" customWidth="1"/>
    <col min="33" max="33" width="9" style="2"/>
    <col min="34" max="34" width="12.625" style="2" customWidth="1"/>
    <col min="35" max="35" width="9.125" style="2" bestFit="1" customWidth="1"/>
    <col min="36" max="16384" width="9" style="2"/>
  </cols>
  <sheetData>
    <row r="1" spans="1:35" x14ac:dyDescent="0.15">
      <c r="A1" s="1" t="s">
        <v>0</v>
      </c>
      <c r="D1" s="1" t="s">
        <v>1</v>
      </c>
      <c r="G1" s="1" t="s">
        <v>2</v>
      </c>
      <c r="J1" s="1" t="s">
        <v>3</v>
      </c>
      <c r="M1" s="1" t="s">
        <v>4</v>
      </c>
      <c r="P1" s="1" t="s">
        <v>5</v>
      </c>
      <c r="S1" s="1" t="s">
        <v>6</v>
      </c>
      <c r="V1" s="1" t="s">
        <v>7</v>
      </c>
      <c r="Y1" s="1" t="s">
        <v>8</v>
      </c>
      <c r="AB1" s="1" t="s">
        <v>9</v>
      </c>
      <c r="AE1" s="1" t="s">
        <v>10</v>
      </c>
      <c r="AH1" s="1" t="s">
        <v>11</v>
      </c>
    </row>
    <row r="3" spans="1:35" x14ac:dyDescent="0.15">
      <c r="A3" s="1">
        <v>138.08975834292289</v>
      </c>
      <c r="B3" s="1">
        <v>0.10001395458893624</v>
      </c>
      <c r="D3" s="1">
        <v>107.01956271576525</v>
      </c>
      <c r="E3" s="1">
        <v>0.10005035786442207</v>
      </c>
      <c r="G3" s="1">
        <v>179.51668584579977</v>
      </c>
      <c r="H3" s="1">
        <v>0.20014116381271729</v>
      </c>
      <c r="J3" s="1">
        <v>165.70771001150746</v>
      </c>
      <c r="K3" s="1">
        <v>0.20015734304626653</v>
      </c>
      <c r="M3" s="1">
        <v>141.54200230149598</v>
      </c>
      <c r="N3" s="1">
        <v>0.20018565670497773</v>
      </c>
      <c r="P3" s="1">
        <v>493.67088607594934</v>
      </c>
      <c r="Q3" s="1">
        <v>0.58290138150430471</v>
      </c>
      <c r="S3" s="1">
        <v>493.67088607594934</v>
      </c>
      <c r="T3" s="1">
        <v>0.60750595092433979</v>
      </c>
      <c r="V3" s="1">
        <v>493.67088607594934</v>
      </c>
      <c r="W3" s="1">
        <v>0.63035305110008677</v>
      </c>
      <c r="Y3" s="1">
        <v>493.67088607594934</v>
      </c>
      <c r="Z3" s="1">
        <v>0.66198749749727481</v>
      </c>
      <c r="AB3" s="1">
        <v>493.67088607594934</v>
      </c>
      <c r="AC3" s="1">
        <v>0.69713688238303928</v>
      </c>
      <c r="AE3" s="1">
        <v>497.12313003452243</v>
      </c>
      <c r="AF3" s="1">
        <v>0.72349487623897535</v>
      </c>
      <c r="AH3" s="1">
        <v>0</v>
      </c>
      <c r="AI3" s="1">
        <v>0</v>
      </c>
    </row>
    <row r="4" spans="1:35" x14ac:dyDescent="0.15">
      <c r="A4" s="1">
        <v>193.32566168009208</v>
      </c>
      <c r="B4" s="1">
        <v>0.1350986225405037</v>
      </c>
      <c r="D4" s="1">
        <v>165.70771001150746</v>
      </c>
      <c r="E4" s="1">
        <v>0.15094820420619623</v>
      </c>
      <c r="G4" s="1">
        <v>224.39585730724971</v>
      </c>
      <c r="H4" s="1">
        <v>0.25105518938804072</v>
      </c>
      <c r="J4" s="1">
        <v>203.68239355581127</v>
      </c>
      <c r="K4" s="1">
        <v>0.25107945823836458</v>
      </c>
      <c r="M4" s="1">
        <v>172.61219792865361</v>
      </c>
      <c r="N4" s="1">
        <v>0.24935839226956222</v>
      </c>
      <c r="P4" s="1">
        <v>590.33371691599541</v>
      </c>
      <c r="Q4" s="1">
        <v>0.61442257326664795</v>
      </c>
      <c r="S4" s="1">
        <v>590.33371691599541</v>
      </c>
      <c r="T4" s="1">
        <v>0.64078461193097125</v>
      </c>
      <c r="V4" s="1">
        <v>542.00230149597235</v>
      </c>
      <c r="W4" s="1">
        <v>0.64611364698125839</v>
      </c>
      <c r="Y4" s="1">
        <v>590.33371691599541</v>
      </c>
      <c r="Z4" s="1">
        <v>0.69175122001532985</v>
      </c>
      <c r="AB4" s="1">
        <v>590.33371691599541</v>
      </c>
      <c r="AC4" s="1">
        <v>0.73041554338967074</v>
      </c>
      <c r="AE4" s="1">
        <v>590.33371691599541</v>
      </c>
      <c r="AF4" s="1">
        <v>0.75677758205399415</v>
      </c>
      <c r="AH4" s="1">
        <v>31.070195627157652</v>
      </c>
      <c r="AI4" s="1">
        <v>5.0930204808872691E-2</v>
      </c>
    </row>
    <row r="5" spans="1:35" x14ac:dyDescent="0.15">
      <c r="A5" s="1">
        <v>293.44073647871113</v>
      </c>
      <c r="B5" s="1">
        <v>0.19825021589164768</v>
      </c>
      <c r="D5" s="1">
        <v>227.84810126582281</v>
      </c>
      <c r="E5" s="1">
        <v>0.19832706725100666</v>
      </c>
      <c r="G5" s="1">
        <v>276.17951668584578</v>
      </c>
      <c r="H5" s="1">
        <v>0.29844618685801305</v>
      </c>
      <c r="J5" s="1">
        <v>248.56156501726122</v>
      </c>
      <c r="K5" s="1">
        <v>0.29847854532511159</v>
      </c>
      <c r="M5" s="1">
        <v>207.13463751438434</v>
      </c>
      <c r="N5" s="1">
        <v>0.29852708302575937</v>
      </c>
      <c r="P5" s="1">
        <v>690.44879171461446</v>
      </c>
      <c r="Q5" s="1">
        <v>0.64418225097631565</v>
      </c>
      <c r="S5" s="1">
        <v>690.44879171461446</v>
      </c>
      <c r="T5" s="1">
        <v>0.66878682039635073</v>
      </c>
      <c r="V5" s="1">
        <v>590.33371691599541</v>
      </c>
      <c r="W5" s="1">
        <v>0.66363171210671823</v>
      </c>
      <c r="Y5" s="1">
        <v>686.99654775604142</v>
      </c>
      <c r="Z5" s="1">
        <v>0.72151494253338488</v>
      </c>
      <c r="AB5" s="1">
        <v>686.99654775604142</v>
      </c>
      <c r="AC5" s="1">
        <v>0.75842179666343756</v>
      </c>
      <c r="AE5" s="1">
        <v>690.44879171461446</v>
      </c>
      <c r="AF5" s="1">
        <v>0.78302232127508542</v>
      </c>
      <c r="AH5" s="1">
        <v>58.688147295742233</v>
      </c>
      <c r="AI5" s="1">
        <v>0.10010698518184448</v>
      </c>
    </row>
    <row r="6" spans="1:35" x14ac:dyDescent="0.15">
      <c r="A6" s="1">
        <v>390.1035673187572</v>
      </c>
      <c r="B6" s="1">
        <v>0.25086103858544961</v>
      </c>
      <c r="D6" s="1">
        <v>300.34522439585731</v>
      </c>
      <c r="E6" s="1">
        <v>0.25096620360351979</v>
      </c>
      <c r="G6" s="1">
        <v>348.67663981588032</v>
      </c>
      <c r="H6" s="1">
        <v>0.349327853966238</v>
      </c>
      <c r="J6" s="1">
        <v>286.53624856156506</v>
      </c>
      <c r="K6" s="1">
        <v>0.33358343731861562</v>
      </c>
      <c r="M6" s="1">
        <v>248.56156501726122</v>
      </c>
      <c r="N6" s="1">
        <v>0.34768768416518187</v>
      </c>
      <c r="P6" s="1">
        <v>790.56386651323373</v>
      </c>
      <c r="Q6" s="1">
        <v>0.66691205170883039</v>
      </c>
      <c r="S6" s="1">
        <v>790.56386651323373</v>
      </c>
      <c r="T6" s="1">
        <v>0.69151662112886558</v>
      </c>
      <c r="V6" s="1">
        <v>690.44879171461446</v>
      </c>
      <c r="W6" s="1">
        <v>0.69339138981638593</v>
      </c>
      <c r="Y6" s="1">
        <v>790.56386651323373</v>
      </c>
      <c r="Z6" s="1">
        <v>0.7459981677018005</v>
      </c>
      <c r="AB6" s="1">
        <v>794.01611047180677</v>
      </c>
      <c r="AC6" s="1">
        <v>0.78114350777917774</v>
      </c>
      <c r="AE6" s="1">
        <v>790.56386651323373</v>
      </c>
      <c r="AF6" s="1">
        <v>0.80750959125188837</v>
      </c>
      <c r="AH6" s="1">
        <v>75.949367088607588</v>
      </c>
      <c r="AI6" s="1">
        <v>0.15105336922426643</v>
      </c>
    </row>
    <row r="7" spans="1:35" x14ac:dyDescent="0.15">
      <c r="A7" s="1">
        <v>490.21864211737625</v>
      </c>
      <c r="B7" s="1">
        <v>0.29819540873799955</v>
      </c>
      <c r="D7" s="1">
        <v>386.65132336018416</v>
      </c>
      <c r="E7" s="1">
        <v>0.30183169147819544</v>
      </c>
      <c r="G7" s="1">
        <v>393.55581127733029</v>
      </c>
      <c r="H7" s="1">
        <v>0.37563731012152629</v>
      </c>
      <c r="J7" s="1">
        <v>303.79746835443035</v>
      </c>
      <c r="K7" s="1">
        <v>0.34938043647527306</v>
      </c>
      <c r="M7" s="1">
        <v>293.44073647871113</v>
      </c>
      <c r="N7" s="1">
        <v>0.39332930200764066</v>
      </c>
      <c r="P7" s="1">
        <v>890.67894131185267</v>
      </c>
      <c r="Q7" s="1">
        <v>0.68612691395276881</v>
      </c>
      <c r="S7" s="1">
        <v>890.67894131185267</v>
      </c>
      <c r="T7" s="1">
        <v>0.71248895261709211</v>
      </c>
      <c r="V7" s="1">
        <v>790.56386651323373</v>
      </c>
      <c r="W7" s="1">
        <v>0.71787865979318899</v>
      </c>
      <c r="Y7" s="1">
        <v>890.67894131185267</v>
      </c>
      <c r="Z7" s="1">
        <v>0.76345556070145071</v>
      </c>
      <c r="AB7" s="1">
        <v>890.67894131185267</v>
      </c>
      <c r="AC7" s="1">
        <v>0.79860494558721518</v>
      </c>
      <c r="AE7" s="1">
        <v>890.67894131185267</v>
      </c>
      <c r="AF7" s="1">
        <v>0.82672445349582679</v>
      </c>
      <c r="AH7" s="1">
        <v>93.210586881472963</v>
      </c>
      <c r="AI7" s="1">
        <v>0.20024228402240016</v>
      </c>
    </row>
    <row r="8" spans="1:35" x14ac:dyDescent="0.15">
      <c r="D8" s="1">
        <v>490.21864211737625</v>
      </c>
      <c r="E8" s="1">
        <v>0.35267695531093451</v>
      </c>
      <c r="G8" s="1">
        <v>434.98273878020711</v>
      </c>
      <c r="H8" s="1">
        <v>0.39843587259662544</v>
      </c>
      <c r="J8" s="1">
        <v>369.39010356731876</v>
      </c>
      <c r="K8" s="1">
        <v>0.39851272395598442</v>
      </c>
      <c r="M8" s="1">
        <v>355.58112773302645</v>
      </c>
      <c r="N8" s="1">
        <v>0.44598057278531572</v>
      </c>
      <c r="P8" s="1">
        <v>990.79401611047172</v>
      </c>
      <c r="Q8" s="1">
        <v>0.70006936846384249</v>
      </c>
      <c r="S8" s="1">
        <v>994.24626006904487</v>
      </c>
      <c r="T8" s="1">
        <v>0.72818483156406677</v>
      </c>
      <c r="V8" s="1">
        <v>890.67894131185267</v>
      </c>
      <c r="W8" s="1">
        <v>0.73885099128141551</v>
      </c>
      <c r="Y8" s="1">
        <v>994.24626006904487</v>
      </c>
      <c r="Z8" s="1">
        <v>0.78090890889271347</v>
      </c>
      <c r="AB8" s="1">
        <v>990.79401611047172</v>
      </c>
      <c r="AC8" s="1">
        <v>0.81430486934257706</v>
      </c>
      <c r="AE8" s="1">
        <v>990.79401611047172</v>
      </c>
      <c r="AF8" s="1">
        <v>0.84242437725118868</v>
      </c>
      <c r="AH8" s="1">
        <v>107.01956271576525</v>
      </c>
      <c r="AI8" s="1">
        <v>0.25119271287320943</v>
      </c>
    </row>
    <row r="9" spans="1:35" x14ac:dyDescent="0.15">
      <c r="G9" s="1">
        <v>493.67088607594934</v>
      </c>
      <c r="H9" s="1">
        <v>0.42648661876265265</v>
      </c>
      <c r="J9" s="1">
        <v>455.69620253164561</v>
      </c>
      <c r="K9" s="1">
        <v>0.4476207425863718</v>
      </c>
      <c r="M9" s="1">
        <v>393.55581127733029</v>
      </c>
      <c r="N9" s="1">
        <v>0.47405558780166684</v>
      </c>
      <c r="P9" s="1">
        <v>1097.8135788262371</v>
      </c>
      <c r="Q9" s="1">
        <v>0.71400373335814149</v>
      </c>
      <c r="S9" s="1">
        <v>1097.8135788262371</v>
      </c>
      <c r="T9" s="1">
        <v>0.73860830277817668</v>
      </c>
      <c r="V9" s="1">
        <v>990.79401611047172</v>
      </c>
      <c r="W9" s="1">
        <v>0.7545509150367774</v>
      </c>
      <c r="Y9" s="1">
        <v>1097.8135788262371</v>
      </c>
      <c r="Z9" s="1">
        <v>0.7930898493511116</v>
      </c>
      <c r="AB9" s="1">
        <v>1094.361334867664</v>
      </c>
      <c r="AC9" s="1">
        <v>0.8282432790452634</v>
      </c>
      <c r="AE9" s="1">
        <v>1094.361334867664</v>
      </c>
      <c r="AF9" s="1">
        <v>0.8528478484652986</v>
      </c>
      <c r="AH9" s="1">
        <v>124.28078250863061</v>
      </c>
      <c r="AI9" s="1">
        <v>0.30038162767134313</v>
      </c>
    </row>
    <row r="10" spans="1:35" x14ac:dyDescent="0.15">
      <c r="G10" s="1">
        <v>545.4545454545455</v>
      </c>
      <c r="H10" s="1">
        <v>0.44751557756830163</v>
      </c>
      <c r="J10" s="1">
        <v>493.67088607594934</v>
      </c>
      <c r="K10" s="1">
        <v>0.46515094213699359</v>
      </c>
      <c r="M10" s="1">
        <v>428.07825086306099</v>
      </c>
      <c r="N10" s="1">
        <v>0.49686223989354067</v>
      </c>
      <c r="P10" s="1">
        <v>1194.476409666283</v>
      </c>
      <c r="Q10" s="1">
        <v>0.72092035570044954</v>
      </c>
      <c r="S10" s="1">
        <v>1194.476409666283</v>
      </c>
      <c r="T10" s="1">
        <v>0.74728239436477295</v>
      </c>
      <c r="V10" s="1">
        <v>1094.361334867664</v>
      </c>
      <c r="W10" s="1">
        <v>0.76673185549517553</v>
      </c>
      <c r="Y10" s="1">
        <v>1194.476409666283</v>
      </c>
      <c r="Z10" s="1">
        <v>0.80176394093770798</v>
      </c>
      <c r="AB10" s="1">
        <v>1194.476409666283</v>
      </c>
      <c r="AC10" s="1">
        <v>0.83515585657918423</v>
      </c>
      <c r="AE10" s="1">
        <v>1194.476409666283</v>
      </c>
      <c r="AF10" s="1">
        <v>0.86327536448779585</v>
      </c>
      <c r="AH10" s="1">
        <v>141.54200230149598</v>
      </c>
      <c r="AI10" s="1">
        <v>0.34957054246947689</v>
      </c>
    </row>
    <row r="11" spans="1:35" x14ac:dyDescent="0.15">
      <c r="G11" s="1">
        <v>593.78596087456845</v>
      </c>
      <c r="H11" s="1">
        <v>0.46327617344947325</v>
      </c>
      <c r="J11" s="1">
        <v>593.78596087456845</v>
      </c>
      <c r="K11" s="1">
        <v>0.50194049682381425</v>
      </c>
      <c r="M11" s="1">
        <v>493.67088607594934</v>
      </c>
      <c r="N11" s="1">
        <v>0.53193477341994622</v>
      </c>
      <c r="P11" s="1">
        <v>1298.0437284234754</v>
      </c>
      <c r="Q11" s="1">
        <v>0.72782888842598303</v>
      </c>
      <c r="S11" s="1">
        <v>1291.1392405063291</v>
      </c>
      <c r="T11" s="1">
        <v>0.75244154746279279</v>
      </c>
      <c r="V11" s="1">
        <v>1194.476409666283</v>
      </c>
      <c r="W11" s="1">
        <v>0.77540190227338457</v>
      </c>
      <c r="Y11" s="1">
        <v>1294.5914844649024</v>
      </c>
      <c r="Z11" s="1">
        <v>0.8104339877159169</v>
      </c>
      <c r="AB11" s="1">
        <v>1298.0437284234754</v>
      </c>
      <c r="AC11" s="1">
        <v>0.84382185854900593</v>
      </c>
      <c r="AE11" s="1">
        <v>1394.7065592635213</v>
      </c>
      <c r="AF11" s="1">
        <v>0.87534305031134918</v>
      </c>
      <c r="AH11" s="1">
        <v>162.25546605293442</v>
      </c>
      <c r="AI11" s="1">
        <v>0.3987554124592233</v>
      </c>
    </row>
    <row r="12" spans="1:35" x14ac:dyDescent="0.15">
      <c r="G12" s="1">
        <v>690.44879171461446</v>
      </c>
      <c r="H12" s="1">
        <v>0.49128242672324007</v>
      </c>
      <c r="J12" s="1">
        <v>690.44879171461446</v>
      </c>
      <c r="K12" s="1">
        <v>0.53170421934186918</v>
      </c>
      <c r="M12" s="1">
        <v>593.78596087456845</v>
      </c>
      <c r="N12" s="1">
        <v>0.57048179735105498</v>
      </c>
      <c r="P12" s="1">
        <v>1398.1588032220943</v>
      </c>
      <c r="Q12" s="1">
        <v>0.73298399671561554</v>
      </c>
      <c r="S12" s="1">
        <v>1394.7065592635213</v>
      </c>
      <c r="T12" s="1">
        <v>0.75759261094403807</v>
      </c>
      <c r="V12" s="1">
        <v>1394.7065592635213</v>
      </c>
      <c r="W12" s="1">
        <v>0.7874695880969379</v>
      </c>
      <c r="Y12" s="1">
        <v>1394.7065592635213</v>
      </c>
      <c r="Z12" s="1">
        <v>0.81558909600554952</v>
      </c>
      <c r="AB12" s="1">
        <v>1398.1588032220943</v>
      </c>
      <c r="AC12" s="1">
        <v>0.84721949759435022</v>
      </c>
      <c r="AE12" s="1">
        <v>1498.2738780207135</v>
      </c>
      <c r="AF12" s="1">
        <v>0.88049411379259435</v>
      </c>
      <c r="AH12" s="1">
        <v>186.42117376294593</v>
      </c>
      <c r="AI12" s="1">
        <v>0.44793623764058238</v>
      </c>
    </row>
    <row r="13" spans="1:35" x14ac:dyDescent="0.15">
      <c r="G13" s="1">
        <v>790.56386651323373</v>
      </c>
      <c r="H13" s="1">
        <v>0.51576969670004302</v>
      </c>
      <c r="J13" s="1">
        <v>790.56386651323373</v>
      </c>
      <c r="K13" s="1">
        <v>0.55970642780724866</v>
      </c>
      <c r="M13" s="1">
        <v>690.44879171461446</v>
      </c>
      <c r="N13" s="1">
        <v>0.60024551986911001</v>
      </c>
      <c r="P13" s="1">
        <v>1498.2738780207135</v>
      </c>
      <c r="Q13" s="1">
        <v>0.73638163576095994</v>
      </c>
      <c r="S13" s="1">
        <v>1501.7261219792865</v>
      </c>
      <c r="T13" s="1">
        <v>0.7609821603726078</v>
      </c>
      <c r="V13" s="1">
        <v>1498.2738780207135</v>
      </c>
      <c r="W13" s="1">
        <v>0.79086318233389485</v>
      </c>
      <c r="Y13" s="1">
        <v>1498.2738780207135</v>
      </c>
      <c r="Z13" s="1">
        <v>0.82074015948679468</v>
      </c>
      <c r="AB13" s="1">
        <v>1498.2738780207135</v>
      </c>
      <c r="AC13" s="1">
        <v>0.85061713663969452</v>
      </c>
      <c r="AE13" s="1">
        <v>1591.4844649021863</v>
      </c>
      <c r="AF13" s="1">
        <v>0.8821423732104251</v>
      </c>
      <c r="AH13" s="1">
        <v>210.5868814729574</v>
      </c>
      <c r="AI13" s="1">
        <v>0.49711706282194146</v>
      </c>
    </row>
    <row r="14" spans="1:35" x14ac:dyDescent="0.15">
      <c r="G14" s="1">
        <v>890.67894131185267</v>
      </c>
      <c r="H14" s="1">
        <v>0.53322708969969324</v>
      </c>
      <c r="J14" s="1">
        <v>890.67894131185267</v>
      </c>
      <c r="K14" s="1">
        <v>0.57892129005118709</v>
      </c>
      <c r="M14" s="1">
        <v>790.56386651323373</v>
      </c>
      <c r="N14" s="1">
        <v>0.62473278984591307</v>
      </c>
      <c r="P14" s="1">
        <v>1594.9367088607594</v>
      </c>
      <c r="Q14" s="1">
        <v>0.73802585037040336</v>
      </c>
      <c r="S14" s="1">
        <v>1594.9367088607594</v>
      </c>
      <c r="T14" s="1">
        <v>0.76263041979043844</v>
      </c>
      <c r="V14" s="1">
        <v>1594.9367088607594</v>
      </c>
      <c r="W14" s="1">
        <v>0.79250739694333827</v>
      </c>
      <c r="Y14" s="1">
        <v>1594.9367088607594</v>
      </c>
      <c r="Z14" s="1">
        <v>0.82414184334052631</v>
      </c>
      <c r="AB14" s="1">
        <v>1594.9367088607594</v>
      </c>
      <c r="AC14" s="1">
        <v>0.85401882049342615</v>
      </c>
      <c r="AE14" s="1">
        <v>1698.5040276179516</v>
      </c>
      <c r="AF14" s="1">
        <v>0.88553192263899483</v>
      </c>
      <c r="AH14" s="1">
        <v>234.75258918296893</v>
      </c>
      <c r="AI14" s="1">
        <v>0.5480553572475888</v>
      </c>
    </row>
    <row r="15" spans="1:35" x14ac:dyDescent="0.15">
      <c r="G15" s="1">
        <v>994.24626006904487</v>
      </c>
      <c r="H15" s="1">
        <v>0.54716549940237957</v>
      </c>
      <c r="J15" s="1">
        <v>990.79401611047172</v>
      </c>
      <c r="K15" s="1">
        <v>0.59637868305083719</v>
      </c>
      <c r="M15" s="1">
        <v>890.67894131185267</v>
      </c>
      <c r="N15" s="1">
        <v>0.64394765208985139</v>
      </c>
      <c r="P15" s="1">
        <v>1695.0517836593788</v>
      </c>
      <c r="Q15" s="1">
        <v>0.74142348941574765</v>
      </c>
      <c r="S15" s="1">
        <v>1698.5040276179516</v>
      </c>
      <c r="T15" s="1">
        <v>0.76426654478310729</v>
      </c>
      <c r="V15" s="1">
        <v>1695.0517836593788</v>
      </c>
      <c r="W15" s="1">
        <v>0.79414756674439435</v>
      </c>
      <c r="Y15" s="1">
        <v>1698.5040276179516</v>
      </c>
      <c r="Z15" s="1">
        <v>0.82577796833319517</v>
      </c>
      <c r="AB15" s="1">
        <v>1698.5040276179516</v>
      </c>
      <c r="AC15" s="1">
        <v>0.855654945486095</v>
      </c>
      <c r="AE15" s="1">
        <v>1791.7146144994244</v>
      </c>
      <c r="AF15" s="1">
        <v>0.88893765130111368</v>
      </c>
      <c r="AH15" s="1">
        <v>269.27502876869966</v>
      </c>
      <c r="AI15" s="1">
        <v>0.59546657875949771</v>
      </c>
    </row>
    <row r="16" spans="1:35" x14ac:dyDescent="0.15">
      <c r="G16" s="1">
        <v>1097.8135788262371</v>
      </c>
      <c r="H16" s="1">
        <v>0.5593464398607777</v>
      </c>
      <c r="J16" s="1">
        <v>1097.8135788262371</v>
      </c>
      <c r="K16" s="1">
        <v>0.60855557870084798</v>
      </c>
      <c r="M16" s="1">
        <v>994.24626006904487</v>
      </c>
      <c r="N16" s="1">
        <v>0.65964353103682594</v>
      </c>
      <c r="P16" s="1">
        <v>1795.1668584579977</v>
      </c>
      <c r="Q16" s="1">
        <v>0.74306365921680373</v>
      </c>
      <c r="S16" s="1">
        <v>1791.7146144994244</v>
      </c>
      <c r="T16" s="1">
        <v>0.76767227344522626</v>
      </c>
      <c r="V16" s="1">
        <v>1795.1668584579977</v>
      </c>
      <c r="W16" s="1">
        <v>0.79578773654545054</v>
      </c>
      <c r="Y16" s="1">
        <v>1795.1668584579977</v>
      </c>
      <c r="Z16" s="1">
        <v>0.8291796521869268</v>
      </c>
      <c r="AB16" s="1">
        <v>1795.1668584579977</v>
      </c>
      <c r="AC16" s="1">
        <v>0.85729916009553842</v>
      </c>
      <c r="AE16" s="1">
        <v>1891.8296892980438</v>
      </c>
      <c r="AF16" s="1">
        <v>0.89057782110216988</v>
      </c>
      <c r="AH16" s="1">
        <v>307.24971231300344</v>
      </c>
      <c r="AI16" s="1">
        <v>0.64638869395159582</v>
      </c>
    </row>
    <row r="17" spans="7:35" x14ac:dyDescent="0.15">
      <c r="G17" s="1">
        <v>1194.476409666283</v>
      </c>
      <c r="H17" s="1">
        <v>0.56977800069166229</v>
      </c>
      <c r="J17" s="1">
        <v>1194.476409666283</v>
      </c>
      <c r="K17" s="1">
        <v>0.61898713953173257</v>
      </c>
      <c r="M17" s="1">
        <v>1097.8135788262371</v>
      </c>
      <c r="N17" s="1">
        <v>0.67006700225093585</v>
      </c>
      <c r="P17" s="1">
        <v>1891.8296892980438</v>
      </c>
      <c r="Q17" s="1">
        <v>0.74470787382624715</v>
      </c>
      <c r="S17" s="1">
        <v>1891.8296892980438</v>
      </c>
      <c r="T17" s="1">
        <v>0.76755497400199413</v>
      </c>
      <c r="V17" s="1">
        <v>1891.8296892980438</v>
      </c>
      <c r="W17" s="1">
        <v>0.79743195115489396</v>
      </c>
      <c r="Y17" s="1">
        <v>1891.8296892980438</v>
      </c>
      <c r="Z17" s="1">
        <v>0.829066397552082</v>
      </c>
      <c r="AB17" s="1">
        <v>1895.2819332566169</v>
      </c>
      <c r="AC17" s="1">
        <v>0.85893932989659449</v>
      </c>
      <c r="AE17" s="1">
        <v>1995.3970080552358</v>
      </c>
      <c r="AF17" s="1">
        <v>0.89221394609483862</v>
      </c>
      <c r="AH17" s="1">
        <v>355.58112773302645</v>
      </c>
      <c r="AI17" s="1">
        <v>0.69729867471853191</v>
      </c>
    </row>
    <row r="18" spans="7:35" x14ac:dyDescent="0.15">
      <c r="G18" s="1">
        <v>1294.5914844649024</v>
      </c>
      <c r="H18" s="1">
        <v>0.57844804746987122</v>
      </c>
      <c r="J18" s="1">
        <v>1298.0437284234754</v>
      </c>
      <c r="K18" s="1">
        <v>0.62589567225726594</v>
      </c>
      <c r="M18" s="1">
        <v>1194.476409666283</v>
      </c>
      <c r="N18" s="1">
        <v>0.68049856308182044</v>
      </c>
      <c r="P18" s="1">
        <v>1995.3970080552358</v>
      </c>
      <c r="Q18" s="1">
        <v>0.746343998818916</v>
      </c>
      <c r="S18" s="1">
        <v>1995.3970080552358</v>
      </c>
      <c r="T18" s="1">
        <v>0.76919109899466287</v>
      </c>
      <c r="V18" s="1">
        <v>1995.3970080552358</v>
      </c>
      <c r="W18" s="1">
        <v>0.7990680761475627</v>
      </c>
      <c r="Y18" s="1">
        <v>1995.3970080552358</v>
      </c>
      <c r="Z18" s="1">
        <v>0.83070252254475074</v>
      </c>
      <c r="AB18" s="1">
        <v>1995.3970080552358</v>
      </c>
      <c r="AC18" s="1">
        <v>0.86057949969765057</v>
      </c>
      <c r="AE18" s="1">
        <v>2092.0598388952817</v>
      </c>
      <c r="AF18" s="1">
        <v>0.89385816070428203</v>
      </c>
      <c r="AH18" s="1">
        <v>410.81703107019558</v>
      </c>
      <c r="AI18" s="1">
        <v>0.74820056586869343</v>
      </c>
    </row>
    <row r="19" spans="7:35" x14ac:dyDescent="0.15">
      <c r="G19" s="1">
        <v>1398.1588032220943</v>
      </c>
      <c r="H19" s="1">
        <v>0.5835991109511165</v>
      </c>
      <c r="J19" s="1">
        <v>1394.7065592635213</v>
      </c>
      <c r="K19" s="1">
        <v>0.6310548253552859</v>
      </c>
      <c r="M19" s="1">
        <v>1298.0437284234754</v>
      </c>
      <c r="N19" s="1">
        <v>0.68740709580735382</v>
      </c>
      <c r="P19" s="1">
        <v>2092.0598388952817</v>
      </c>
      <c r="Q19" s="1">
        <v>0.74798821342835942</v>
      </c>
      <c r="S19" s="1">
        <v>2092.0598388952817</v>
      </c>
      <c r="T19" s="1">
        <v>0.77083531360410629</v>
      </c>
      <c r="V19" s="1">
        <v>2092.0598388952817</v>
      </c>
      <c r="W19" s="1">
        <v>0.79895482151271791</v>
      </c>
      <c r="Y19" s="1">
        <v>2092.0598388952817</v>
      </c>
      <c r="Z19" s="1">
        <v>0.83058926790990595</v>
      </c>
      <c r="AB19" s="1">
        <v>2088.6075949367091</v>
      </c>
      <c r="AC19" s="1">
        <v>0.86047028987119312</v>
      </c>
      <c r="AE19" s="1">
        <v>2192.1749136939011</v>
      </c>
      <c r="AF19" s="1">
        <v>0.89549833050533811</v>
      </c>
      <c r="AH19" s="1">
        <v>493.67088607594934</v>
      </c>
      <c r="AI19" s="1">
        <v>0.80082756779604458</v>
      </c>
    </row>
    <row r="20" spans="7:35" x14ac:dyDescent="0.15">
      <c r="G20" s="1">
        <v>1501.7261219792865</v>
      </c>
      <c r="H20" s="1">
        <v>0.58875017443236166</v>
      </c>
      <c r="J20" s="1">
        <v>1501.7261219792865</v>
      </c>
      <c r="K20" s="1">
        <v>0.63444437478385551</v>
      </c>
      <c r="M20" s="1">
        <v>1394.7065592635213</v>
      </c>
      <c r="N20" s="1">
        <v>0.69432371814966198</v>
      </c>
      <c r="P20" s="1">
        <v>2195.6271576524741</v>
      </c>
      <c r="Q20" s="1">
        <v>0.74786686917673995</v>
      </c>
      <c r="S20" s="1">
        <v>2192.1749136939011</v>
      </c>
      <c r="T20" s="1">
        <v>0.77071801416087415</v>
      </c>
      <c r="V20" s="1">
        <v>2192.1749136939011</v>
      </c>
      <c r="W20" s="1">
        <v>0.79883752206948577</v>
      </c>
      <c r="Y20" s="1">
        <v>2192.1749136939011</v>
      </c>
      <c r="Z20" s="1">
        <v>0.83222943771096203</v>
      </c>
      <c r="AB20" s="1">
        <v>2192.1749136939011</v>
      </c>
      <c r="AC20" s="1">
        <v>0.86210641486386186</v>
      </c>
      <c r="AE20" s="1">
        <v>2295.7422324510931</v>
      </c>
      <c r="AF20" s="1">
        <v>0.89537698625371864</v>
      </c>
      <c r="AH20" s="1">
        <v>590.33371691599541</v>
      </c>
      <c r="AI20" s="1">
        <v>0.83937863653554068</v>
      </c>
    </row>
    <row r="21" spans="7:35" x14ac:dyDescent="0.15">
      <c r="G21" s="1">
        <v>1598.3889528193326</v>
      </c>
      <c r="H21" s="1">
        <v>0.59215185828609329</v>
      </c>
      <c r="J21" s="1">
        <v>1594.9367088607594</v>
      </c>
      <c r="K21" s="1">
        <v>0.63609263420168627</v>
      </c>
      <c r="M21" s="1">
        <v>1501.7261219792865</v>
      </c>
      <c r="N21" s="1">
        <v>0.69947073682251992</v>
      </c>
      <c r="P21" s="1">
        <v>2295.7422324510931</v>
      </c>
      <c r="Q21" s="1">
        <v>0.7459921004892196</v>
      </c>
      <c r="S21" s="1">
        <v>2295.7422324510931</v>
      </c>
      <c r="T21" s="1">
        <v>0.77059666990925468</v>
      </c>
      <c r="V21" s="1">
        <v>2295.7422324510931</v>
      </c>
      <c r="W21" s="1">
        <v>0.7987161778178663</v>
      </c>
      <c r="Y21" s="1">
        <v>2295.7422324510931</v>
      </c>
      <c r="Z21" s="1">
        <v>0.83386556270363077</v>
      </c>
      <c r="AB21" s="1">
        <v>2299.1944764096661</v>
      </c>
      <c r="AC21" s="1">
        <v>0.86198102580385516</v>
      </c>
      <c r="AE21" s="1">
        <v>2392.4050632911394</v>
      </c>
      <c r="AF21" s="1">
        <v>0.89702120086316206</v>
      </c>
      <c r="AH21" s="1">
        <v>686.99654775604142</v>
      </c>
      <c r="AI21" s="1">
        <v>0.86914235905359571</v>
      </c>
    </row>
    <row r="22" spans="7:35" x14ac:dyDescent="0.15">
      <c r="G22" s="1">
        <v>1695.0517836593788</v>
      </c>
      <c r="H22" s="1">
        <v>0.59555354213982503</v>
      </c>
      <c r="J22" s="1">
        <v>1695.0517836593788</v>
      </c>
      <c r="K22" s="1">
        <v>0.63949027324703056</v>
      </c>
      <c r="M22" s="1">
        <v>1594.9367088607594</v>
      </c>
      <c r="N22" s="1">
        <v>0.70111899624035057</v>
      </c>
      <c r="P22" s="1">
        <v>2395.8573072497124</v>
      </c>
      <c r="Q22" s="1">
        <v>0.74763227029027568</v>
      </c>
      <c r="S22" s="1">
        <v>2392.4050632911394</v>
      </c>
      <c r="T22" s="1">
        <v>0.7722408845186981</v>
      </c>
      <c r="V22" s="1">
        <v>2395.8573072497124</v>
      </c>
      <c r="W22" s="1">
        <v>0.80035634761892238</v>
      </c>
      <c r="Y22" s="1">
        <v>2392.4050632911394</v>
      </c>
      <c r="Z22" s="1">
        <v>0.83375230806878597</v>
      </c>
      <c r="AB22" s="1">
        <v>2395.8573072497124</v>
      </c>
      <c r="AC22" s="1">
        <v>0.86362524041329847</v>
      </c>
      <c r="AE22" s="1">
        <v>2495.9723820483314</v>
      </c>
      <c r="AF22" s="1">
        <v>0.8968998566115427</v>
      </c>
      <c r="AH22" s="1">
        <v>790.56386651323373</v>
      </c>
      <c r="AI22" s="1">
        <v>0.89362558422201144</v>
      </c>
    </row>
    <row r="23" spans="7:35" x14ac:dyDescent="0.15">
      <c r="G23" s="1">
        <v>1795.1668584579977</v>
      </c>
      <c r="H23" s="1">
        <v>0.5954362426965929</v>
      </c>
      <c r="J23" s="1">
        <v>1795.1668584579977</v>
      </c>
      <c r="K23" s="1">
        <v>0.64288791229237496</v>
      </c>
      <c r="M23" s="1">
        <v>1695.0517836593788</v>
      </c>
      <c r="N23" s="1">
        <v>0.70275916604140676</v>
      </c>
      <c r="P23" s="1">
        <v>2499.4246260069044</v>
      </c>
      <c r="Q23" s="1">
        <v>0.74926839528294442</v>
      </c>
      <c r="S23" s="1">
        <v>2499.4246260069044</v>
      </c>
      <c r="T23" s="1">
        <v>0.7721154954586914</v>
      </c>
      <c r="V23" s="1">
        <v>2499.4246260069044</v>
      </c>
      <c r="W23" s="1">
        <v>0.80023500336730302</v>
      </c>
      <c r="Y23" s="1">
        <v>2499.4246260069044</v>
      </c>
      <c r="Z23" s="1">
        <v>0.83362691900877928</v>
      </c>
      <c r="AB23" s="1">
        <v>2495.9723820483314</v>
      </c>
      <c r="AC23" s="1">
        <v>0.86350794097006645</v>
      </c>
      <c r="AE23" s="1">
        <v>2796.3176064441886</v>
      </c>
      <c r="AF23" s="1">
        <v>0.8965479582818463</v>
      </c>
      <c r="AH23" s="1">
        <v>890.67894131185267</v>
      </c>
      <c r="AI23" s="1">
        <v>0.91284044646594975</v>
      </c>
    </row>
    <row r="24" spans="7:35" x14ac:dyDescent="0.15">
      <c r="G24" s="1">
        <v>1891.8296892980438</v>
      </c>
      <c r="H24" s="1">
        <v>0.59708045730603632</v>
      </c>
      <c r="J24" s="1">
        <v>1891.8296892980438</v>
      </c>
      <c r="K24" s="1">
        <v>0.64453212690181838</v>
      </c>
      <c r="M24" s="1">
        <v>1791.7146144994244</v>
      </c>
      <c r="N24" s="1">
        <v>0.70616084989513839</v>
      </c>
      <c r="P24" s="1">
        <v>2596.0874568469508</v>
      </c>
      <c r="Q24" s="1">
        <v>0.74915514064809963</v>
      </c>
      <c r="S24" s="1">
        <v>2596.0874568469508</v>
      </c>
      <c r="T24" s="1">
        <v>0.77200224082384661</v>
      </c>
      <c r="V24" s="1">
        <v>2596.0874568469508</v>
      </c>
      <c r="W24" s="1">
        <v>0.80012174873245823</v>
      </c>
      <c r="Y24" s="1">
        <v>2799.7698504027621</v>
      </c>
      <c r="Z24" s="1">
        <v>0.83503248992337109</v>
      </c>
      <c r="AB24" s="1">
        <v>2799.7698504027621</v>
      </c>
      <c r="AC24" s="1">
        <v>0.86315199783198271</v>
      </c>
      <c r="AE24" s="1">
        <v>2896.4326812428076</v>
      </c>
      <c r="AF24" s="1">
        <v>0.89643065883861417</v>
      </c>
      <c r="AH24" s="1">
        <v>994.24626006904487</v>
      </c>
      <c r="AI24" s="1">
        <v>0.9267788561686362</v>
      </c>
    </row>
    <row r="25" spans="7:35" x14ac:dyDescent="0.15">
      <c r="G25" s="1">
        <v>1995.3970080552358</v>
      </c>
      <c r="H25" s="1">
        <v>0.59871658229870506</v>
      </c>
      <c r="J25" s="1">
        <v>1995.3970080552358</v>
      </c>
      <c r="K25" s="1">
        <v>0.64616825189448712</v>
      </c>
      <c r="M25" s="1">
        <v>1895.2819332566169</v>
      </c>
      <c r="N25" s="1">
        <v>0.70779697488780713</v>
      </c>
      <c r="P25" s="1">
        <v>2703.1070195627158</v>
      </c>
      <c r="Q25" s="1">
        <v>0.74902975158809293</v>
      </c>
      <c r="S25" s="1">
        <v>2799.7698504027621</v>
      </c>
      <c r="T25" s="1">
        <v>0.771763597128995</v>
      </c>
      <c r="V25" s="1">
        <v>2799.7698504027621</v>
      </c>
      <c r="W25" s="1">
        <v>0.79988310503760662</v>
      </c>
      <c r="Y25" s="1">
        <v>3003.452243958573</v>
      </c>
      <c r="Z25" s="1">
        <v>0.83303637698423127</v>
      </c>
      <c r="AB25" s="1">
        <v>3003.452243958573</v>
      </c>
      <c r="AC25" s="1">
        <v>0.86115588489284289</v>
      </c>
      <c r="AE25" s="1">
        <v>3003.452243958573</v>
      </c>
      <c r="AF25" s="1">
        <v>0.89630526977860736</v>
      </c>
      <c r="AH25" s="1">
        <v>1094.361334867664</v>
      </c>
      <c r="AI25" s="1">
        <v>0.93720637219113334</v>
      </c>
    </row>
    <row r="26" spans="7:35" x14ac:dyDescent="0.15">
      <c r="G26" s="1">
        <v>2092.0598388952817</v>
      </c>
      <c r="H26" s="1">
        <v>0.60036079690814848</v>
      </c>
      <c r="J26" s="1">
        <v>2092.0598388952817</v>
      </c>
      <c r="K26" s="1">
        <v>0.64781246650393054</v>
      </c>
      <c r="M26" s="1">
        <v>1995.3970080552358</v>
      </c>
      <c r="N26" s="1">
        <v>0.70943714468886321</v>
      </c>
      <c r="P26" s="1">
        <v>2799.7698504027621</v>
      </c>
      <c r="Q26" s="1">
        <v>0.74891649695324813</v>
      </c>
      <c r="S26" s="1">
        <v>2899.8849252013811</v>
      </c>
      <c r="T26" s="1">
        <v>0.77164629768576287</v>
      </c>
      <c r="V26" s="1">
        <v>2899.8849252013811</v>
      </c>
      <c r="W26" s="1">
        <v>0.79976580559437449</v>
      </c>
      <c r="AH26" s="1">
        <v>1194.476409666283</v>
      </c>
      <c r="AI26" s="1">
        <v>0.94411894972505417</v>
      </c>
    </row>
    <row r="27" spans="7:35" x14ac:dyDescent="0.15">
      <c r="G27" s="1">
        <v>2195.6271576524741</v>
      </c>
      <c r="H27" s="1">
        <v>0.600239452656529</v>
      </c>
      <c r="J27" s="1">
        <v>2195.6271576524741</v>
      </c>
      <c r="K27" s="1">
        <v>0.64769112225231107</v>
      </c>
      <c r="M27" s="1">
        <v>2092.0598388952817</v>
      </c>
      <c r="N27" s="1">
        <v>0.70932389005401841</v>
      </c>
      <c r="P27" s="1">
        <v>2896.4326812428076</v>
      </c>
      <c r="Q27" s="1">
        <v>0.74704577307411502</v>
      </c>
      <c r="S27" s="1">
        <v>3003.452243958573</v>
      </c>
      <c r="T27" s="1">
        <v>0.76976748418985519</v>
      </c>
      <c r="V27" s="1">
        <v>3000</v>
      </c>
      <c r="W27" s="1">
        <v>0.79789103690685415</v>
      </c>
      <c r="AH27" s="1">
        <v>1291.1392405063291</v>
      </c>
      <c r="AI27" s="1">
        <v>0.95103557206736222</v>
      </c>
    </row>
    <row r="28" spans="7:35" x14ac:dyDescent="0.15">
      <c r="G28" s="1">
        <v>2295.7422324510931</v>
      </c>
      <c r="H28" s="1">
        <v>0.60012215321329687</v>
      </c>
      <c r="J28" s="1">
        <v>2299.1944764096661</v>
      </c>
      <c r="K28" s="1">
        <v>0.64756977800069171</v>
      </c>
      <c r="M28" s="1">
        <v>2195.6271576524741</v>
      </c>
      <c r="N28" s="1">
        <v>0.71096001504668715</v>
      </c>
      <c r="P28" s="1">
        <v>3000</v>
      </c>
      <c r="Q28" s="1">
        <v>0.74692442882249566</v>
      </c>
      <c r="AH28" s="1">
        <v>1394.7065592635213</v>
      </c>
      <c r="AI28" s="1">
        <v>0.9561866355486075</v>
      </c>
    </row>
    <row r="29" spans="7:35" x14ac:dyDescent="0.15">
      <c r="G29" s="1">
        <v>2392.4050632911394</v>
      </c>
      <c r="H29" s="1">
        <v>0.60000889857845208</v>
      </c>
      <c r="J29" s="1">
        <v>2395.8573072497124</v>
      </c>
      <c r="K29" s="1">
        <v>0.64921399261013513</v>
      </c>
      <c r="M29" s="1">
        <v>2295.7422324510931</v>
      </c>
      <c r="N29" s="1">
        <v>0.71084271560345502</v>
      </c>
      <c r="AH29" s="1">
        <v>1501.7261219792865</v>
      </c>
      <c r="AI29" s="1">
        <v>0.96133365422146544</v>
      </c>
    </row>
    <row r="30" spans="7:35" x14ac:dyDescent="0.15">
      <c r="G30" s="1">
        <v>2499.4246260069044</v>
      </c>
      <c r="H30" s="1">
        <v>0.60164097876273359</v>
      </c>
      <c r="J30" s="1">
        <v>2499.4246260069044</v>
      </c>
      <c r="K30" s="1">
        <v>0.64909264835851566</v>
      </c>
      <c r="M30" s="1">
        <v>2395.8573072497124</v>
      </c>
      <c r="N30" s="1">
        <v>0.71248288540451121</v>
      </c>
      <c r="AH30" s="1">
        <v>1594.9367088607594</v>
      </c>
      <c r="AI30" s="1">
        <v>0.9647393828835843</v>
      </c>
    </row>
    <row r="31" spans="7:35" x14ac:dyDescent="0.15">
      <c r="G31" s="1">
        <v>2596.0874568469508</v>
      </c>
      <c r="H31" s="1">
        <v>0.59977025488360047</v>
      </c>
      <c r="J31" s="1">
        <v>2596.0874568469508</v>
      </c>
      <c r="K31" s="1">
        <v>0.64897939372367086</v>
      </c>
      <c r="M31" s="1">
        <v>2495.9723820483314</v>
      </c>
      <c r="N31" s="1">
        <v>0.71236558596127908</v>
      </c>
      <c r="AH31" s="1">
        <v>1698.5040276179516</v>
      </c>
      <c r="AI31" s="1">
        <v>0.96813297712054136</v>
      </c>
    </row>
    <row r="32" spans="7:35" x14ac:dyDescent="0.15">
      <c r="G32" s="1">
        <v>2699.6547756041427</v>
      </c>
      <c r="H32" s="1">
        <v>0.59964891063198111</v>
      </c>
      <c r="J32" s="1">
        <v>2699.6547756041427</v>
      </c>
      <c r="K32" s="1">
        <v>0.64885804947205139</v>
      </c>
      <c r="M32" s="1">
        <v>2592.6352128883773</v>
      </c>
      <c r="N32" s="1">
        <v>0.71225233132643428</v>
      </c>
      <c r="AH32" s="1">
        <v>1795.1668584579977</v>
      </c>
      <c r="AI32" s="1">
        <v>0.97153466097427299</v>
      </c>
    </row>
    <row r="33" spans="7:35" x14ac:dyDescent="0.15">
      <c r="G33" s="1">
        <v>2799.7698504027621</v>
      </c>
      <c r="H33" s="1">
        <v>0.59953161118874898</v>
      </c>
      <c r="J33" s="1">
        <v>2799.7698504027621</v>
      </c>
      <c r="K33" s="1">
        <v>0.64874075002881926</v>
      </c>
      <c r="M33" s="1">
        <v>2699.6547756041427</v>
      </c>
      <c r="N33" s="1">
        <v>0.71212694226642748</v>
      </c>
      <c r="AH33" s="1">
        <v>1895.2819332566169</v>
      </c>
      <c r="AI33" s="1">
        <v>0.97317483077532907</v>
      </c>
    </row>
    <row r="34" spans="7:35" x14ac:dyDescent="0.15">
      <c r="G34" s="1">
        <v>2899.8849252013811</v>
      </c>
      <c r="H34" s="1">
        <v>0.59941431174551685</v>
      </c>
      <c r="J34" s="1">
        <v>2896.4326812428076</v>
      </c>
      <c r="K34" s="1">
        <v>0.65038496463826267</v>
      </c>
      <c r="M34" s="1">
        <v>2799.7698504027621</v>
      </c>
      <c r="N34" s="1">
        <v>0.71200964282319534</v>
      </c>
      <c r="AH34" s="1">
        <v>1995.3970080552358</v>
      </c>
      <c r="AI34" s="1">
        <v>0.97657246982067347</v>
      </c>
    </row>
    <row r="35" spans="7:35" x14ac:dyDescent="0.15">
      <c r="G35" s="1">
        <v>3003.452243958573</v>
      </c>
      <c r="H35" s="1">
        <v>0.59753549824960916</v>
      </c>
      <c r="J35" s="1">
        <v>3000</v>
      </c>
      <c r="K35" s="1">
        <v>0.64850615114235499</v>
      </c>
      <c r="M35" s="1">
        <v>2896.4326812428076</v>
      </c>
      <c r="N35" s="1">
        <v>0.71013891894406234</v>
      </c>
      <c r="AH35" s="1">
        <v>2092.0598388952817</v>
      </c>
      <c r="AI35" s="1">
        <v>0.97645921518582857</v>
      </c>
    </row>
    <row r="36" spans="7:35" x14ac:dyDescent="0.15">
      <c r="M36" s="1">
        <v>3003.452243958573</v>
      </c>
      <c r="N36" s="1">
        <v>0.71001352988405553</v>
      </c>
      <c r="AH36" s="1">
        <v>2195.6271576524741</v>
      </c>
      <c r="AI36" s="1">
        <v>0.98161027866707384</v>
      </c>
    </row>
    <row r="37" spans="7:35" x14ac:dyDescent="0.15">
      <c r="AH37" s="1">
        <v>2292.2899884925205</v>
      </c>
      <c r="AI37" s="1">
        <v>0.98149702403222905</v>
      </c>
    </row>
    <row r="38" spans="7:35" x14ac:dyDescent="0.15">
      <c r="AH38" s="1">
        <v>2395.8573072497124</v>
      </c>
      <c r="AI38" s="1">
        <v>0.98137567978060958</v>
      </c>
    </row>
    <row r="39" spans="7:35" x14ac:dyDescent="0.15">
      <c r="AH39" s="1">
        <v>2499.4246260069044</v>
      </c>
      <c r="AI39" s="1">
        <v>0.98301180477327843</v>
      </c>
    </row>
    <row r="40" spans="7:35" x14ac:dyDescent="0.15">
      <c r="AH40" s="1">
        <v>2596.0874568469508</v>
      </c>
      <c r="AI40" s="1">
        <v>0.98465601938272174</v>
      </c>
    </row>
    <row r="41" spans="7:35" x14ac:dyDescent="0.15">
      <c r="AH41" s="1">
        <v>2696.2025316455697</v>
      </c>
      <c r="AI41" s="1">
        <v>0.98629618918377793</v>
      </c>
    </row>
    <row r="42" spans="7:35" x14ac:dyDescent="0.15">
      <c r="AH42" s="1">
        <v>2796.3176064441886</v>
      </c>
      <c r="AI42" s="1">
        <v>0.98617888974054579</v>
      </c>
    </row>
    <row r="43" spans="7:35" x14ac:dyDescent="0.15">
      <c r="AH43" s="1">
        <v>2899.8849252013811</v>
      </c>
      <c r="AI43" s="1">
        <v>0.98781501473321454</v>
      </c>
    </row>
    <row r="44" spans="7:35" x14ac:dyDescent="0.15">
      <c r="AH44" s="1">
        <v>3003.452243958573</v>
      </c>
      <c r="AI44" s="1">
        <v>0.98769367048159507</v>
      </c>
    </row>
  </sheetData>
  <phoneticPr fontId="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46"/>
  <sheetViews>
    <sheetView tabSelected="1" zoomScale="85" zoomScaleNormal="85" workbookViewId="0">
      <selection activeCell="D2" sqref="D2"/>
    </sheetView>
  </sheetViews>
  <sheetFormatPr defaultRowHeight="14.25" x14ac:dyDescent="0.15"/>
  <cols>
    <col min="1" max="4" width="9" style="4"/>
    <col min="5" max="5" width="11.875" style="4" customWidth="1"/>
    <col min="6" max="6" width="11" style="4" customWidth="1"/>
    <col min="7" max="7" width="12.125" style="4" customWidth="1"/>
    <col min="8" max="8" width="12.375" style="4" customWidth="1"/>
    <col min="9" max="9" width="9.75" style="4" customWidth="1"/>
    <col min="10" max="10" width="6.375" style="4" customWidth="1"/>
    <col min="11" max="11" width="9.125" style="5" bestFit="1" customWidth="1"/>
    <col min="12" max="12" width="13.875" style="5" bestFit="1" customWidth="1"/>
    <col min="13" max="13" width="12.75" style="5" bestFit="1" customWidth="1"/>
    <col min="14" max="17" width="9.125" style="5" bestFit="1" customWidth="1"/>
    <col min="18" max="19" width="9" style="7"/>
    <col min="20" max="22" width="9" style="12"/>
    <col min="23" max="16384" width="9" style="4"/>
  </cols>
  <sheetData>
    <row r="1" spans="1:17" ht="24.95" customHeight="1" x14ac:dyDescent="0.15">
      <c r="A1" s="8" t="s">
        <v>14</v>
      </c>
      <c r="B1" s="8" t="s">
        <v>15</v>
      </c>
      <c r="C1" s="8" t="s">
        <v>16</v>
      </c>
      <c r="D1" s="8" t="s">
        <v>12</v>
      </c>
      <c r="E1" s="8" t="s">
        <v>17</v>
      </c>
      <c r="F1" s="8" t="s">
        <v>24</v>
      </c>
      <c r="G1" s="8" t="s">
        <v>22</v>
      </c>
      <c r="H1" s="8" t="s">
        <v>23</v>
      </c>
      <c r="I1" s="8" t="s">
        <v>25</v>
      </c>
      <c r="J1" s="3"/>
      <c r="K1" s="5">
        <v>5</v>
      </c>
      <c r="L1" s="5">
        <v>-4.2674148358860159E-10</v>
      </c>
      <c r="M1" s="5">
        <v>5.5588096166548692E-8</v>
      </c>
      <c r="N1" s="5">
        <v>6.6792239261879614E-4</v>
      </c>
      <c r="O1" s="5">
        <v>7.5862977522641525E-3</v>
      </c>
      <c r="P1" s="5">
        <f>L1*($C$2*($A$2*4.403)^0.5/($B$2*3.2808)^0.75)^3+M1*($C$2*($A$2*4.403)^0.5/($B$2*3.2808)^0.75)^2+N1*($C$2*($A$2*4.403)^0.5/($B$2*3.2808)^0.75)+O1</f>
        <v>0.33999092474434323</v>
      </c>
      <c r="Q1" s="5">
        <v>0.18</v>
      </c>
    </row>
    <row r="2" spans="1:17" ht="24.95" customHeight="1" x14ac:dyDescent="0.15">
      <c r="A2" s="9">
        <v>50</v>
      </c>
      <c r="B2" s="9">
        <v>90</v>
      </c>
      <c r="C2" s="9">
        <v>2950</v>
      </c>
      <c r="D2" s="10">
        <v>1</v>
      </c>
      <c r="E2" s="13">
        <f>($C$2*($A$2*4.403)^0.5/($B$2*3.2808)^0.75)</f>
        <v>614.48977625476232</v>
      </c>
      <c r="F2" s="13">
        <f>((A2*4.403-L15)/(L16-L15)*(M16-M15)+M15)</f>
        <v>0.62838616789090396</v>
      </c>
      <c r="G2" s="13">
        <f>A2*B2/3.6/102/F2*D2</f>
        <v>19.50218287254204</v>
      </c>
      <c r="H2" s="11">
        <f t="array" ref="H2">MIN(IF(Power!$Q$1:$Q$100-(IF(Ns&lt;=18.5,Ns*1.25,IF(Ns&lt;=55,Ns*1.15,Ns*1.1)))&gt;=0,Power!$Q$1:$Q$100))</f>
        <v>30</v>
      </c>
      <c r="I2" s="11" t="s">
        <v>26</v>
      </c>
      <c r="J2" s="6"/>
      <c r="K2" s="5">
        <v>10</v>
      </c>
      <c r="L2" s="5">
        <v>-5.8800707230850329E-12</v>
      </c>
      <c r="M2" s="5">
        <v>-6.103778534730259E-7</v>
      </c>
      <c r="N2" s="5">
        <v>1.0252222196507883E-3</v>
      </c>
      <c r="O2" s="5">
        <v>-2.5965663499186789E-3</v>
      </c>
      <c r="P2" s="5">
        <f t="shared" ref="P2:P12" si="0">L2*($C$2*($A$2*4.403)^0.5/($B$2*3.2808)^0.75)^3+M2*($C$2*($A$2*4.403)^0.5/($B$2*3.2808)^0.75)^2+N2*($C$2*($A$2*4.403)^0.5/($B$2*3.2808)^0.75)+O2</f>
        <v>0.39555038917168783</v>
      </c>
      <c r="Q2" s="5">
        <v>0.25</v>
      </c>
    </row>
    <row r="3" spans="1:17" ht="24.95" customHeight="1" x14ac:dyDescent="0.15">
      <c r="E3" s="13">
        <f>($C$2*($A$2*4.403/2)^0.5/($B$2*3.2808)^0.75)</f>
        <v>434.5098877595467</v>
      </c>
      <c r="F3" s="13">
        <f>((A2*4.403/2-L18)/(L19-L18)*(M19-M18)+M18)</f>
        <v>0.55939523667234858</v>
      </c>
      <c r="G3" s="13">
        <f>A2*B2/3.6/102/F3*D2</f>
        <v>21.907412071801943</v>
      </c>
      <c r="H3" s="11">
        <f t="array" ref="H3">MIN(IF(Power!$Q$1:$Q$100-(IF(N_1&lt;=18.5,N_1*1.25,IF(N_1&lt;=55,N_1*1.15,N_1*1.1)))&gt;=0,Power!$Q$1:$Q$100))</f>
        <v>30</v>
      </c>
      <c r="I3" s="8" t="s">
        <v>27</v>
      </c>
      <c r="K3" s="5">
        <v>30</v>
      </c>
      <c r="L3" s="5">
        <v>6.1335076178945306E-11</v>
      </c>
      <c r="M3" s="5">
        <v>-3.7934226622388539E-7</v>
      </c>
      <c r="N3" s="5">
        <v>7.5191617053966989E-4</v>
      </c>
      <c r="O3" s="5">
        <v>0.12038442034263941</v>
      </c>
      <c r="P3" s="5">
        <f t="shared" si="0"/>
        <v>0.45342203078269883</v>
      </c>
      <c r="Q3" s="5">
        <v>0.37</v>
      </c>
    </row>
    <row r="4" spans="1:17" ht="24.95" customHeight="1" x14ac:dyDescent="0.15">
      <c r="K4" s="5">
        <v>50</v>
      </c>
      <c r="L4" s="5">
        <v>7.0406759133647354E-11</v>
      </c>
      <c r="M4" s="5">
        <v>-4.2966105274242502E-7</v>
      </c>
      <c r="N4" s="5">
        <v>8.3934190194368387E-4</v>
      </c>
      <c r="O4" s="5">
        <v>0.1208865553412497</v>
      </c>
      <c r="P4" s="5">
        <f t="shared" si="0"/>
        <v>0.49075102844657603</v>
      </c>
      <c r="Q4" s="5">
        <v>0.55000000000000004</v>
      </c>
    </row>
    <row r="5" spans="1:17" ht="20.100000000000001" customHeight="1" x14ac:dyDescent="0.15">
      <c r="A5" s="4" t="s">
        <v>13</v>
      </c>
      <c r="K5" s="5">
        <v>100</v>
      </c>
      <c r="L5" s="5">
        <v>8.3196668446602603E-11</v>
      </c>
      <c r="M5" s="5">
        <v>-4.9808568712204708E-7</v>
      </c>
      <c r="N5" s="5">
        <v>9.4625815976625888E-4</v>
      </c>
      <c r="O5" s="5">
        <v>0.13954503104594618</v>
      </c>
      <c r="P5" s="5">
        <f t="shared" si="0"/>
        <v>0.5522391095485184</v>
      </c>
      <c r="Q5" s="5">
        <v>0.75</v>
      </c>
    </row>
    <row r="6" spans="1:17" ht="33" customHeight="1" x14ac:dyDescent="0.15">
      <c r="A6" s="16" t="s">
        <v>18</v>
      </c>
      <c r="B6" s="16"/>
      <c r="C6" s="16"/>
      <c r="D6" s="16"/>
      <c r="E6" s="16"/>
      <c r="F6" s="16"/>
      <c r="G6" s="16"/>
      <c r="H6" s="16"/>
      <c r="I6" s="16"/>
      <c r="J6" s="14"/>
      <c r="K6" s="5">
        <v>200</v>
      </c>
      <c r="L6" s="5">
        <v>3.2619225727024089E-11</v>
      </c>
      <c r="M6" s="5">
        <v>-2.1839904814198992E-7</v>
      </c>
      <c r="N6" s="5">
        <v>4.7807820126042559E-4</v>
      </c>
      <c r="O6" s="5">
        <v>0.40439183845574816</v>
      </c>
      <c r="P6" s="5">
        <f t="shared" si="0"/>
        <v>0.6232676666088679</v>
      </c>
      <c r="Q6" s="5">
        <v>1.1000000000000001</v>
      </c>
    </row>
    <row r="7" spans="1:17" ht="20.100000000000001" customHeight="1" x14ac:dyDescent="0.15">
      <c r="A7" s="15" t="s">
        <v>20</v>
      </c>
      <c r="B7" s="15"/>
      <c r="C7" s="15"/>
      <c r="D7" s="15"/>
      <c r="E7" s="15"/>
      <c r="F7" s="15"/>
      <c r="G7" s="15"/>
      <c r="H7" s="15"/>
      <c r="I7" s="15"/>
      <c r="J7" s="15"/>
      <c r="K7" s="5">
        <v>300</v>
      </c>
      <c r="L7" s="5">
        <v>3.3846330185929024E-11</v>
      </c>
      <c r="M7" s="5">
        <v>-2.2486193287437997E-7</v>
      </c>
      <c r="N7" s="5">
        <v>4.8667366911611556E-4</v>
      </c>
      <c r="O7" s="5">
        <v>0.42666764817877811</v>
      </c>
      <c r="P7" s="5">
        <f t="shared" si="0"/>
        <v>0.64866965808299226</v>
      </c>
      <c r="Q7" s="5">
        <v>1.5</v>
      </c>
    </row>
    <row r="8" spans="1:17" ht="36" customHeight="1" x14ac:dyDescent="0.15">
      <c r="A8" s="16" t="s">
        <v>19</v>
      </c>
      <c r="B8" s="16"/>
      <c r="C8" s="16"/>
      <c r="D8" s="16"/>
      <c r="E8" s="16"/>
      <c r="F8" s="16"/>
      <c r="G8" s="16"/>
      <c r="H8" s="16"/>
      <c r="I8" s="16"/>
      <c r="J8" s="14"/>
      <c r="K8" s="5">
        <v>500</v>
      </c>
      <c r="L8" s="5">
        <v>3.7028091637907746E-11</v>
      </c>
      <c r="M8" s="5">
        <v>-2.4489465096305555E-7</v>
      </c>
      <c r="N8" s="5">
        <v>5.2594142118766671E-4</v>
      </c>
      <c r="O8" s="5">
        <v>0.43185393279323625</v>
      </c>
      <c r="P8" s="5">
        <f t="shared" si="0"/>
        <v>0.671159530750706</v>
      </c>
      <c r="Q8" s="5">
        <v>2.2000000000000002</v>
      </c>
    </row>
    <row r="9" spans="1:17" ht="20.100000000000001" customHeight="1" x14ac:dyDescent="0.15">
      <c r="A9" s="4" t="s">
        <v>21</v>
      </c>
      <c r="K9" s="5">
        <v>1000</v>
      </c>
      <c r="L9" s="5">
        <v>3.2985788815006962E-11</v>
      </c>
      <c r="M9" s="5">
        <v>-2.2235238540772579E-7</v>
      </c>
      <c r="N9" s="5">
        <v>4.9118972645256212E-4</v>
      </c>
      <c r="O9" s="5">
        <v>0.47553514762083882</v>
      </c>
      <c r="P9" s="5">
        <f t="shared" si="0"/>
        <v>0.70106015655848253</v>
      </c>
      <c r="Q9" s="5">
        <v>3</v>
      </c>
    </row>
    <row r="10" spans="1:17" ht="20.100000000000001" customHeight="1" x14ac:dyDescent="0.15">
      <c r="G10" s="4" t="s">
        <v>28</v>
      </c>
      <c r="K10" s="5">
        <v>3000</v>
      </c>
      <c r="L10" s="5">
        <v>3.3064592620924278E-11</v>
      </c>
      <c r="M10" s="5">
        <v>-2.2099525485291096E-7</v>
      </c>
      <c r="N10" s="5">
        <v>4.8206645712662964E-4</v>
      </c>
      <c r="O10" s="5">
        <v>0.51723931304809012</v>
      </c>
      <c r="P10" s="5">
        <f t="shared" si="0"/>
        <v>0.73768890045538538</v>
      </c>
      <c r="Q10" s="5">
        <v>4</v>
      </c>
    </row>
    <row r="11" spans="1:17" ht="20.100000000000001" customHeight="1" x14ac:dyDescent="0.15">
      <c r="G11" s="4" t="s">
        <v>30</v>
      </c>
      <c r="K11" s="5">
        <v>10000</v>
      </c>
      <c r="L11" s="5">
        <v>3.1596348591778107E-11</v>
      </c>
      <c r="M11" s="5">
        <v>-2.1374305667123865E-7</v>
      </c>
      <c r="N11" s="5">
        <v>4.7579468655798205E-4</v>
      </c>
      <c r="O11" s="5">
        <v>0.54443241853069491</v>
      </c>
      <c r="P11" s="5">
        <f t="shared" si="0"/>
        <v>0.76342580374969926</v>
      </c>
      <c r="Q11" s="5">
        <v>5.5</v>
      </c>
    </row>
    <row r="12" spans="1:17" ht="20.100000000000001" customHeight="1" x14ac:dyDescent="0.15">
      <c r="G12" s="4" t="s">
        <v>29</v>
      </c>
      <c r="K12" s="5">
        <v>50000</v>
      </c>
      <c r="L12" s="5">
        <v>1.7963366663937056E-10</v>
      </c>
      <c r="M12" s="5">
        <v>-9.9542019841358462E-7</v>
      </c>
      <c r="N12" s="5">
        <v>1.6931914082263108E-3</v>
      </c>
      <c r="O12" s="5">
        <v>0.10971673580039554</v>
      </c>
      <c r="P12" s="5">
        <f t="shared" si="0"/>
        <v>0.8159775675223554</v>
      </c>
      <c r="Q12" s="5">
        <v>7.5</v>
      </c>
    </row>
    <row r="13" spans="1:17" ht="20.100000000000001" customHeight="1" x14ac:dyDescent="0.15">
      <c r="Q13" s="5">
        <v>11</v>
      </c>
    </row>
    <row r="14" spans="1:17" ht="20.100000000000001" customHeight="1" x14ac:dyDescent="0.15">
      <c r="Q14" s="5">
        <v>15</v>
      </c>
    </row>
    <row r="15" spans="1:17" ht="20.100000000000001" customHeight="1" x14ac:dyDescent="0.15">
      <c r="L15" s="5">
        <f>INDEX(K1:P12,MATCH(A2*4.403,K1:K11,1),1)</f>
        <v>200</v>
      </c>
      <c r="M15" s="5">
        <f>INDEX(K1:P12,MATCH(A2*4.403,K1:K11,1),6)</f>
        <v>0.6232676666088679</v>
      </c>
      <c r="Q15" s="5">
        <v>18.5</v>
      </c>
    </row>
    <row r="16" spans="1:17" ht="20.100000000000001" customHeight="1" x14ac:dyDescent="0.15">
      <c r="L16" s="5">
        <f>INDEX(K1:P12,MATCH(A2*4.403,K1:K11,1)+1,1)</f>
        <v>300</v>
      </c>
      <c r="M16" s="5">
        <f>INDEX(K1:P12,MATCH(A2*4.403,K1:K11,1)+1,6)</f>
        <v>0.64866965808299226</v>
      </c>
      <c r="Q16" s="5">
        <v>22</v>
      </c>
    </row>
    <row r="17" spans="12:17" x14ac:dyDescent="0.15">
      <c r="Q17" s="5">
        <v>30</v>
      </c>
    </row>
    <row r="18" spans="12:17" x14ac:dyDescent="0.15">
      <c r="L18" s="5">
        <f>INDEX(K1:P12,MATCH(A2*4.403/2,K1:K11,1),1)</f>
        <v>100</v>
      </c>
      <c r="M18" s="5">
        <f>INDEX(K1:P12,MATCH(A2*4.403/2,K1:K11,1),6)</f>
        <v>0.5522391095485184</v>
      </c>
      <c r="Q18" s="5">
        <v>37</v>
      </c>
    </row>
    <row r="19" spans="12:17" x14ac:dyDescent="0.15">
      <c r="L19" s="5">
        <f>INDEX(K1:P12,MATCH(A2*4.403/2,K1:K11,1)+1,1)</f>
        <v>200</v>
      </c>
      <c r="M19" s="5">
        <f>INDEX(K1:P12,MATCH(A2*4.403/2,K1:K11,1)+1,6)</f>
        <v>0.6232676666088679</v>
      </c>
      <c r="Q19" s="5">
        <v>45</v>
      </c>
    </row>
    <row r="20" spans="12:17" x14ac:dyDescent="0.15">
      <c r="Q20" s="5">
        <v>55</v>
      </c>
    </row>
    <row r="21" spans="12:17" x14ac:dyDescent="0.15">
      <c r="Q21" s="5">
        <v>75</v>
      </c>
    </row>
    <row r="22" spans="12:17" x14ac:dyDescent="0.15">
      <c r="Q22" s="5">
        <v>90</v>
      </c>
    </row>
    <row r="23" spans="12:17" x14ac:dyDescent="0.15">
      <c r="Q23" s="5">
        <v>110</v>
      </c>
    </row>
    <row r="24" spans="12:17" x14ac:dyDescent="0.15">
      <c r="Q24" s="5">
        <v>132</v>
      </c>
    </row>
    <row r="25" spans="12:17" x14ac:dyDescent="0.15">
      <c r="Q25" s="5">
        <v>160</v>
      </c>
    </row>
    <row r="26" spans="12:17" x14ac:dyDescent="0.15">
      <c r="Q26" s="5">
        <v>185</v>
      </c>
    </row>
    <row r="27" spans="12:17" x14ac:dyDescent="0.15">
      <c r="Q27" s="5">
        <v>200</v>
      </c>
    </row>
    <row r="28" spans="12:17" x14ac:dyDescent="0.15">
      <c r="Q28" s="5">
        <v>220</v>
      </c>
    </row>
    <row r="29" spans="12:17" x14ac:dyDescent="0.15">
      <c r="Q29" s="5">
        <v>250</v>
      </c>
    </row>
    <row r="30" spans="12:17" x14ac:dyDescent="0.15">
      <c r="Q30" s="5">
        <v>280</v>
      </c>
    </row>
    <row r="31" spans="12:17" x14ac:dyDescent="0.15">
      <c r="Q31" s="5">
        <v>315</v>
      </c>
    </row>
    <row r="32" spans="12:17" x14ac:dyDescent="0.15">
      <c r="Q32" s="5">
        <v>355</v>
      </c>
    </row>
    <row r="33" spans="17:17" x14ac:dyDescent="0.15">
      <c r="Q33" s="5">
        <v>400</v>
      </c>
    </row>
    <row r="34" spans="17:17" x14ac:dyDescent="0.15">
      <c r="Q34" s="5">
        <v>450</v>
      </c>
    </row>
    <row r="35" spans="17:17" x14ac:dyDescent="0.15">
      <c r="Q35" s="5">
        <v>500</v>
      </c>
    </row>
    <row r="36" spans="17:17" x14ac:dyDescent="0.15">
      <c r="Q36" s="5">
        <v>560</v>
      </c>
    </row>
    <row r="37" spans="17:17" x14ac:dyDescent="0.15">
      <c r="Q37" s="5">
        <v>630</v>
      </c>
    </row>
    <row r="38" spans="17:17" x14ac:dyDescent="0.15">
      <c r="Q38" s="5">
        <v>710</v>
      </c>
    </row>
    <row r="39" spans="17:17" x14ac:dyDescent="0.15">
      <c r="Q39" s="5">
        <v>800</v>
      </c>
    </row>
    <row r="40" spans="17:17" x14ac:dyDescent="0.15">
      <c r="Q40" s="5">
        <v>900</v>
      </c>
    </row>
    <row r="41" spans="17:17" x14ac:dyDescent="0.15">
      <c r="Q41" s="5">
        <v>1000</v>
      </c>
    </row>
    <row r="42" spans="17:17" x14ac:dyDescent="0.15">
      <c r="Q42" s="5">
        <v>1120</v>
      </c>
    </row>
    <row r="43" spans="17:17" x14ac:dyDescent="0.15">
      <c r="Q43" s="5">
        <v>1250</v>
      </c>
    </row>
    <row r="44" spans="17:17" x14ac:dyDescent="0.15">
      <c r="Q44" s="5">
        <v>1400</v>
      </c>
    </row>
    <row r="45" spans="17:17" x14ac:dyDescent="0.15">
      <c r="Q45" s="5">
        <v>1600</v>
      </c>
    </row>
    <row r="46" spans="17:17" x14ac:dyDescent="0.15">
      <c r="Q46" s="5">
        <v>1800</v>
      </c>
    </row>
  </sheetData>
  <sheetProtection password="CA7D" sheet="1" objects="1" scenarios="1" selectLockedCells="1"/>
  <mergeCells count="2">
    <mergeCell ref="A6:I6"/>
    <mergeCell ref="A8:I8"/>
  </mergeCells>
  <phoneticPr fontId="1" type="noConversion"/>
  <dataValidations count="1">
    <dataValidation type="list" errorStyle="information" allowBlank="1" showInputMessage="1" sqref="C2">
      <formula1>"2980,2950,2900,2850,1480,1450,1400,1380,980,950,930,900,730,700,680"</formula1>
    </dataValidation>
  </dataValidations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Power</vt:lpstr>
      <vt:lpstr>N_1</vt:lpstr>
      <vt:lpstr>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电机自动功率计算小软件</dc:subject>
  <dc:creator>机泵人</dc:creator>
  <cp:lastModifiedBy> 机泵人</cp:lastModifiedBy>
  <dcterms:created xsi:type="dcterms:W3CDTF">2021-05-02T16:03:17Z</dcterms:created>
  <dcterms:modified xsi:type="dcterms:W3CDTF">2021-06-19T13:46:42Z</dcterms:modified>
</cp:coreProperties>
</file>